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Viru Maakohus/Rohuaia tn 8/Muudatus nr 1/"/>
    </mc:Choice>
  </mc:AlternateContent>
  <xr:revisionPtr revIDLastSave="260" documentId="8_{4D83DE43-AE28-4F2E-B45E-FBEC2CA1A18B}" xr6:coauthVersionLast="47" xr6:coauthVersionMax="47" xr10:uidLastSave="{861504F1-2CA2-4637-AD59-C002DFBC049C}"/>
  <bookViews>
    <workbookView xWindow="-38520" yWindow="-120" windowWidth="38640" windowHeight="21240" tabRatio="842" xr2:uid="{00000000-000D-0000-FFFF-FFFF00000000}"/>
  </bookViews>
  <sheets>
    <sheet name="Lisa 3" sheetId="4" r:id="rId1"/>
    <sheet name="Annuiteetgraafik (bilansiline)" sheetId="5" r:id="rId2"/>
    <sheet name="Annuiteetgraafik (Lisa 6.1)" sheetId="11" r:id="rId3"/>
    <sheet name="Annuiteetgraafik (Lisa 6.2)" sheetId="10" r:id="rId4"/>
    <sheet name="Annuiteetgraafik PP (lisa 6.3)" sheetId="12" r:id="rId5"/>
    <sheet name="Annuiteetgraafik TS (lisa 6.3)" sheetId="1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4" l="1"/>
  <c r="G18" i="4"/>
  <c r="H18" i="4"/>
  <c r="H17" i="4"/>
  <c r="D18" i="13"/>
  <c r="E18" i="13"/>
  <c r="D19" i="13"/>
  <c r="E19" i="13"/>
  <c r="D20" i="13"/>
  <c r="E20" i="13"/>
  <c r="D21" i="13"/>
  <c r="E21" i="13"/>
  <c r="D22" i="13"/>
  <c r="E22" i="13"/>
  <c r="D23" i="13"/>
  <c r="E23" i="13"/>
  <c r="D24" i="13"/>
  <c r="E24" i="13"/>
  <c r="D25" i="13"/>
  <c r="E25" i="13"/>
  <c r="D26" i="13"/>
  <c r="E26" i="13"/>
  <c r="D27" i="13"/>
  <c r="E27" i="13"/>
  <c r="D28" i="13"/>
  <c r="E28" i="13"/>
  <c r="D29" i="13"/>
  <c r="E29" i="13"/>
  <c r="D30" i="13"/>
  <c r="E30" i="13"/>
  <c r="D31" i="13"/>
  <c r="E31" i="13"/>
  <c r="D32" i="13"/>
  <c r="E32" i="13"/>
  <c r="D33" i="13"/>
  <c r="E33" i="13"/>
  <c r="D34" i="13"/>
  <c r="E34" i="13"/>
  <c r="D35" i="13"/>
  <c r="E35" i="13"/>
  <c r="D36" i="13"/>
  <c r="E36" i="13"/>
  <c r="D37" i="13"/>
  <c r="E37" i="13"/>
  <c r="D38" i="13"/>
  <c r="E38" i="13"/>
  <c r="D39" i="13"/>
  <c r="E39" i="13"/>
  <c r="D40" i="13"/>
  <c r="E40" i="13"/>
  <c r="D41" i="13"/>
  <c r="E41" i="13"/>
  <c r="D42" i="13"/>
  <c r="E42" i="13"/>
  <c r="D43" i="13"/>
  <c r="E43" i="13"/>
  <c r="D44" i="13"/>
  <c r="E44" i="13"/>
  <c r="D45" i="13"/>
  <c r="E45" i="13"/>
  <c r="D46" i="13"/>
  <c r="E46" i="13"/>
  <c r="D47" i="13"/>
  <c r="E47" i="13"/>
  <c r="D48" i="13"/>
  <c r="E48" i="13"/>
  <c r="D49" i="13"/>
  <c r="E49" i="13"/>
  <c r="D50" i="13"/>
  <c r="E50" i="13"/>
  <c r="D51" i="13"/>
  <c r="E51" i="13"/>
  <c r="D52" i="13"/>
  <c r="E52" i="13"/>
  <c r="D53" i="13"/>
  <c r="E53" i="13"/>
  <c r="D54" i="13"/>
  <c r="E54" i="13"/>
  <c r="D55" i="13"/>
  <c r="E55" i="13"/>
  <c r="D56" i="13"/>
  <c r="E56" i="13"/>
  <c r="D57" i="13"/>
  <c r="E57" i="13"/>
  <c r="D58" i="13"/>
  <c r="E58" i="13"/>
  <c r="D59" i="13"/>
  <c r="E59" i="13"/>
  <c r="D60" i="13"/>
  <c r="E60" i="13"/>
  <c r="D61" i="13"/>
  <c r="E61" i="13"/>
  <c r="D62" i="13"/>
  <c r="E62" i="13"/>
  <c r="D63" i="13"/>
  <c r="E63" i="13"/>
  <c r="D64" i="13"/>
  <c r="E64" i="13"/>
  <c r="D65" i="13"/>
  <c r="E65" i="13"/>
  <c r="D66" i="13"/>
  <c r="E66" i="13"/>
  <c r="D67" i="13"/>
  <c r="E67" i="13"/>
  <c r="D68" i="13"/>
  <c r="E68" i="13"/>
  <c r="D69" i="13"/>
  <c r="E69" i="13"/>
  <c r="D70" i="13"/>
  <c r="E70" i="13"/>
  <c r="D71" i="13"/>
  <c r="E71" i="13"/>
  <c r="D72" i="13"/>
  <c r="E72" i="13"/>
  <c r="D73" i="13"/>
  <c r="E73" i="13"/>
  <c r="D74" i="13"/>
  <c r="E74" i="13"/>
  <c r="D75" i="13"/>
  <c r="E75" i="13"/>
  <c r="D76" i="13"/>
  <c r="E76" i="13"/>
  <c r="D77" i="13"/>
  <c r="E77" i="13"/>
  <c r="D78" i="13"/>
  <c r="E78" i="13"/>
  <c r="D79" i="13"/>
  <c r="E79" i="13"/>
  <c r="D80" i="13"/>
  <c r="E80" i="13"/>
  <c r="D81" i="13"/>
  <c r="E81" i="13"/>
  <c r="D82" i="13"/>
  <c r="E82" i="13"/>
  <c r="D83" i="13"/>
  <c r="E83" i="13"/>
  <c r="D84" i="13"/>
  <c r="E84" i="13"/>
  <c r="D85" i="13"/>
  <c r="E85" i="13"/>
  <c r="D86" i="13"/>
  <c r="E86" i="13"/>
  <c r="D87" i="13"/>
  <c r="E87" i="13"/>
  <c r="D88" i="13"/>
  <c r="E88" i="13"/>
  <c r="D89" i="13"/>
  <c r="E89" i="13"/>
  <c r="D90" i="13"/>
  <c r="E90" i="13"/>
  <c r="D91" i="13"/>
  <c r="E91" i="13"/>
  <c r="D92" i="13"/>
  <c r="E92" i="13"/>
  <c r="D93" i="13"/>
  <c r="E93" i="13"/>
  <c r="D94" i="13"/>
  <c r="E94" i="13"/>
  <c r="D95" i="13"/>
  <c r="E95" i="13"/>
  <c r="D96" i="13"/>
  <c r="E96" i="13"/>
  <c r="D97" i="13"/>
  <c r="E97" i="13"/>
  <c r="D98" i="13"/>
  <c r="E98" i="13"/>
  <c r="D99" i="13"/>
  <c r="E99" i="13"/>
  <c r="D100" i="13"/>
  <c r="E100" i="13"/>
  <c r="D101" i="13"/>
  <c r="E101" i="13"/>
  <c r="D102" i="13"/>
  <c r="E102" i="13"/>
  <c r="D103" i="13"/>
  <c r="E103" i="13"/>
  <c r="D104" i="13"/>
  <c r="E104" i="13"/>
  <c r="D105" i="13"/>
  <c r="E105" i="13"/>
  <c r="D106" i="13"/>
  <c r="E106" i="13"/>
  <c r="D107" i="13"/>
  <c r="E107" i="13"/>
  <c r="D108" i="13"/>
  <c r="E108" i="13"/>
  <c r="D109" i="13"/>
  <c r="E109" i="13"/>
  <c r="D110" i="13"/>
  <c r="E110" i="13"/>
  <c r="D111" i="13"/>
  <c r="E111" i="13"/>
  <c r="D112" i="13"/>
  <c r="E112" i="13"/>
  <c r="D113" i="13"/>
  <c r="E113" i="13"/>
  <c r="D114" i="13"/>
  <c r="E114" i="13"/>
  <c r="D115" i="13"/>
  <c r="E115" i="13"/>
  <c r="D116" i="13"/>
  <c r="E116" i="13"/>
  <c r="D117" i="13"/>
  <c r="E117" i="13"/>
  <c r="D118" i="13"/>
  <c r="E118" i="13"/>
  <c r="D119" i="13"/>
  <c r="E119" i="13"/>
  <c r="D120" i="13"/>
  <c r="E120" i="13"/>
  <c r="D121" i="13"/>
  <c r="E121" i="13"/>
  <c r="D122" i="13"/>
  <c r="E122" i="13"/>
  <c r="D123" i="13"/>
  <c r="E123" i="13"/>
  <c r="D124" i="13"/>
  <c r="E124" i="13"/>
  <c r="D125" i="13"/>
  <c r="E125" i="13"/>
  <c r="D126" i="13"/>
  <c r="E126" i="13"/>
  <c r="D127" i="13"/>
  <c r="E127" i="13"/>
  <c r="D128" i="13"/>
  <c r="E128" i="13"/>
  <c r="D129" i="13"/>
  <c r="E129" i="13"/>
  <c r="D130" i="13"/>
  <c r="E130" i="13"/>
  <c r="D131" i="13"/>
  <c r="E131" i="13"/>
  <c r="D132" i="13"/>
  <c r="E132" i="13"/>
  <c r="D133" i="13"/>
  <c r="E133" i="13"/>
  <c r="D134" i="13"/>
  <c r="E134" i="13"/>
  <c r="D135" i="13"/>
  <c r="E135" i="13"/>
  <c r="D136" i="13"/>
  <c r="E136" i="13"/>
  <c r="D137" i="13"/>
  <c r="E137" i="13"/>
  <c r="D138" i="13"/>
  <c r="E138" i="13"/>
  <c r="D139" i="13"/>
  <c r="E139" i="13"/>
  <c r="D140" i="13"/>
  <c r="E140" i="13"/>
  <c r="D141" i="13"/>
  <c r="E141" i="13"/>
  <c r="D142" i="13"/>
  <c r="E142" i="13"/>
  <c r="D143" i="13"/>
  <c r="E143" i="13"/>
  <c r="E17" i="13"/>
  <c r="D17" i="13"/>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7" i="12"/>
  <c r="D17" i="12"/>
  <c r="J19" i="4"/>
  <c r="H19" i="4"/>
  <c r="G20" i="4"/>
  <c r="I20" i="4"/>
  <c r="F14" i="4" l="1"/>
  <c r="B15" i="13"/>
  <c r="D9" i="13"/>
  <c r="D8" i="13"/>
  <c r="C15" i="13" l="1"/>
  <c r="G15" i="13" s="1"/>
  <c r="E15" i="13"/>
  <c r="D15" i="13"/>
  <c r="F15" i="13" s="1"/>
  <c r="B16" i="13"/>
  <c r="A15" i="13"/>
  <c r="D16" i="13" l="1"/>
  <c r="F16" i="13" s="1"/>
  <c r="E16" i="13"/>
  <c r="C16" i="13"/>
  <c r="A16" i="13"/>
  <c r="B17" i="13"/>
  <c r="G16" i="13" l="1"/>
  <c r="C17" i="13" s="1"/>
  <c r="G17" i="13" s="1"/>
  <c r="A17" i="13"/>
  <c r="B18" i="13"/>
  <c r="F17" i="13"/>
  <c r="F18" i="13" l="1"/>
  <c r="C18" i="13"/>
  <c r="G18" i="13" s="1"/>
  <c r="A18" i="13"/>
  <c r="B19" i="13"/>
  <c r="B20" i="13" l="1"/>
  <c r="F19" i="13"/>
  <c r="A19" i="13"/>
  <c r="C19" i="13"/>
  <c r="G19" i="13" s="1"/>
  <c r="F20" i="13" l="1"/>
  <c r="C20" i="13"/>
  <c r="A20" i="13"/>
  <c r="B21" i="13"/>
  <c r="G20" i="13" l="1"/>
  <c r="C21" i="13" s="1"/>
  <c r="G21" i="13" s="1"/>
  <c r="B22" i="13"/>
  <c r="F21" i="13"/>
  <c r="A21" i="13"/>
  <c r="A22" i="13" l="1"/>
  <c r="B23" i="13"/>
  <c r="F22" i="13"/>
  <c r="C22" i="13"/>
  <c r="G22" i="13"/>
  <c r="G23" i="13" l="1"/>
  <c r="F23" i="13"/>
  <c r="C23" i="13"/>
  <c r="A23" i="13"/>
  <c r="B24" i="13"/>
  <c r="B25" i="13" l="1"/>
  <c r="G24" i="13"/>
  <c r="F24" i="13"/>
  <c r="C24" i="13"/>
  <c r="A24" i="13"/>
  <c r="C25" i="13" l="1"/>
  <c r="A25" i="13"/>
  <c r="G25" i="13"/>
  <c r="B26" i="13"/>
  <c r="F25" i="13"/>
  <c r="B27" i="13" l="1"/>
  <c r="G26" i="13"/>
  <c r="F26" i="13"/>
  <c r="A26" i="13"/>
  <c r="C26" i="13"/>
  <c r="C27" i="13" l="1"/>
  <c r="A27" i="13"/>
  <c r="B28" i="13"/>
  <c r="F27" i="13"/>
  <c r="G27" i="13"/>
  <c r="G28" i="13" l="1"/>
  <c r="F28" i="13"/>
  <c r="C28" i="13"/>
  <c r="B29" i="13"/>
  <c r="A28" i="13"/>
  <c r="A29" i="13" l="1"/>
  <c r="B30" i="13"/>
  <c r="G29" i="13"/>
  <c r="C29" i="13"/>
  <c r="F29" i="13"/>
  <c r="F30" i="13" l="1"/>
  <c r="C30" i="13"/>
  <c r="A30" i="13"/>
  <c r="B31" i="13"/>
  <c r="G30" i="13"/>
  <c r="B32" i="13" l="1"/>
  <c r="G31" i="13"/>
  <c r="F31" i="13"/>
  <c r="A31" i="13"/>
  <c r="C31" i="13"/>
  <c r="C32" i="13" l="1"/>
  <c r="A32" i="13"/>
  <c r="G32" i="13"/>
  <c r="F32" i="13"/>
  <c r="B33" i="13"/>
  <c r="B34" i="13" l="1"/>
  <c r="G33" i="13"/>
  <c r="F33" i="13"/>
  <c r="C33" i="13"/>
  <c r="A33" i="13"/>
  <c r="A34" i="13" l="1"/>
  <c r="B35" i="13"/>
  <c r="G34" i="13"/>
  <c r="C34" i="13"/>
  <c r="F34" i="13"/>
  <c r="G35" i="13" l="1"/>
  <c r="F35" i="13"/>
  <c r="C35" i="13"/>
  <c r="A35" i="13"/>
  <c r="B36" i="13"/>
  <c r="B37" i="13" l="1"/>
  <c r="G36" i="13"/>
  <c r="F36" i="13"/>
  <c r="C36" i="13"/>
  <c r="A36" i="13"/>
  <c r="C37" i="13" l="1"/>
  <c r="A37" i="13"/>
  <c r="F37" i="13"/>
  <c r="B38" i="13"/>
  <c r="G37" i="13"/>
  <c r="B39" i="13" l="1"/>
  <c r="G38" i="13"/>
  <c r="F38" i="13"/>
  <c r="A38" i="13"/>
  <c r="C38" i="13"/>
  <c r="C39" i="13" l="1"/>
  <c r="A39" i="13"/>
  <c r="B40" i="13"/>
  <c r="F39" i="13"/>
  <c r="G39" i="13"/>
  <c r="G40" i="13" l="1"/>
  <c r="F40" i="13"/>
  <c r="C40" i="13"/>
  <c r="B41" i="13"/>
  <c r="A40" i="13"/>
  <c r="A41" i="13" l="1"/>
  <c r="B42" i="13"/>
  <c r="G41" i="13"/>
  <c r="F41" i="13"/>
  <c r="C41" i="13"/>
  <c r="F42" i="13" l="1"/>
  <c r="C42" i="13"/>
  <c r="A42" i="13"/>
  <c r="B43" i="13"/>
  <c r="G42" i="13"/>
  <c r="B44" i="13" l="1"/>
  <c r="G43" i="13"/>
  <c r="F43" i="13"/>
  <c r="A43" i="13"/>
  <c r="C43" i="13"/>
  <c r="C44" i="13" l="1"/>
  <c r="A44" i="13"/>
  <c r="G44" i="13"/>
  <c r="B45" i="13"/>
  <c r="F44" i="13"/>
  <c r="B46" i="13" l="1"/>
  <c r="G45" i="13"/>
  <c r="F45" i="13"/>
  <c r="C45" i="13"/>
  <c r="A45" i="13"/>
  <c r="A46" i="13" l="1"/>
  <c r="B47" i="13"/>
  <c r="G46" i="13"/>
  <c r="F46" i="13"/>
  <c r="C46" i="13"/>
  <c r="G47" i="13" l="1"/>
  <c r="F47" i="13"/>
  <c r="C47" i="13"/>
  <c r="A47" i="13"/>
  <c r="B48" i="13"/>
  <c r="B49" i="13" l="1"/>
  <c r="G48" i="13"/>
  <c r="F48" i="13"/>
  <c r="C48" i="13"/>
  <c r="A48" i="13"/>
  <c r="C49" i="13" l="1"/>
  <c r="A49" i="13"/>
  <c r="F49" i="13"/>
  <c r="B50" i="13"/>
  <c r="G49" i="13"/>
  <c r="B51" i="13" l="1"/>
  <c r="G50" i="13"/>
  <c r="F50" i="13"/>
  <c r="A50" i="13"/>
  <c r="C50" i="13"/>
  <c r="C51" i="13" l="1"/>
  <c r="A51" i="13"/>
  <c r="B52" i="13"/>
  <c r="F51" i="13"/>
  <c r="G51" i="13"/>
  <c r="G52" i="13" l="1"/>
  <c r="F52" i="13"/>
  <c r="C52" i="13"/>
  <c r="A52" i="13"/>
  <c r="B53" i="13"/>
  <c r="A53" i="13" l="1"/>
  <c r="B54" i="13"/>
  <c r="G53" i="13"/>
  <c r="C53" i="13"/>
  <c r="F53" i="13"/>
  <c r="F54" i="13" l="1"/>
  <c r="C54" i="13"/>
  <c r="A54" i="13"/>
  <c r="B55" i="13"/>
  <c r="G54" i="13"/>
  <c r="B56" i="13" l="1"/>
  <c r="G55" i="13"/>
  <c r="F55" i="13"/>
  <c r="A55" i="13"/>
  <c r="C55" i="13"/>
  <c r="C56" i="13" l="1"/>
  <c r="A56" i="13"/>
  <c r="G56" i="13"/>
  <c r="B57" i="13"/>
  <c r="F56" i="13"/>
  <c r="B58" i="13" l="1"/>
  <c r="G57" i="13"/>
  <c r="F57" i="13"/>
  <c r="C57" i="13"/>
  <c r="A57" i="13"/>
  <c r="A58" i="13" l="1"/>
  <c r="B59" i="13"/>
  <c r="G58" i="13"/>
  <c r="F58" i="13"/>
  <c r="C58" i="13"/>
  <c r="G59" i="13" l="1"/>
  <c r="F59" i="13"/>
  <c r="C59" i="13"/>
  <c r="A59" i="13"/>
  <c r="B60" i="13"/>
  <c r="B61" i="13" l="1"/>
  <c r="G60" i="13"/>
  <c r="F60" i="13"/>
  <c r="C60" i="13"/>
  <c r="A60" i="13"/>
  <c r="C61" i="13" l="1"/>
  <c r="A61" i="13"/>
  <c r="B62" i="13"/>
  <c r="G61" i="13"/>
  <c r="F61" i="13"/>
  <c r="B63" i="13" l="1"/>
  <c r="G62" i="13"/>
  <c r="F62" i="13"/>
  <c r="A62" i="13"/>
  <c r="C62" i="13"/>
  <c r="C63" i="13" l="1"/>
  <c r="A63" i="13"/>
  <c r="B64" i="13"/>
  <c r="F63" i="13"/>
  <c r="G63" i="13"/>
  <c r="G64" i="13" l="1"/>
  <c r="F64" i="13"/>
  <c r="C64" i="13"/>
  <c r="B65" i="13"/>
  <c r="A64" i="13"/>
  <c r="A65" i="13" l="1"/>
  <c r="B66" i="13"/>
  <c r="G65" i="13"/>
  <c r="F65" i="13"/>
  <c r="C65" i="13"/>
  <c r="F66" i="13" l="1"/>
  <c r="C66" i="13"/>
  <c r="A66" i="13"/>
  <c r="B67" i="13"/>
  <c r="G66" i="13"/>
  <c r="B68" i="13" l="1"/>
  <c r="G67" i="13"/>
  <c r="F67" i="13"/>
  <c r="C67" i="13"/>
  <c r="A67" i="13"/>
  <c r="C68" i="13" l="1"/>
  <c r="A68" i="13"/>
  <c r="G68" i="13"/>
  <c r="F68" i="13"/>
  <c r="B69" i="13"/>
  <c r="B70" i="13" l="1"/>
  <c r="G69" i="13"/>
  <c r="F69" i="13"/>
  <c r="C69" i="13"/>
  <c r="A69" i="13"/>
  <c r="A70" i="13" l="1"/>
  <c r="B71" i="13"/>
  <c r="G70" i="13"/>
  <c r="F70" i="13"/>
  <c r="C70" i="13"/>
  <c r="G71" i="13" l="1"/>
  <c r="F71" i="13"/>
  <c r="C71" i="13"/>
  <c r="A71" i="13"/>
  <c r="B72" i="13"/>
  <c r="B73" i="13" l="1"/>
  <c r="G72" i="13"/>
  <c r="F72" i="13"/>
  <c r="C72" i="13"/>
  <c r="A72" i="13"/>
  <c r="C73" i="13" l="1"/>
  <c r="A73" i="13"/>
  <c r="F73" i="13"/>
  <c r="G73" i="13"/>
  <c r="B74" i="13"/>
  <c r="B75" i="13" l="1"/>
  <c r="G74" i="13"/>
  <c r="F74" i="13"/>
  <c r="A74" i="13"/>
  <c r="C74" i="13"/>
  <c r="C75" i="13" l="1"/>
  <c r="A75" i="13"/>
  <c r="B76" i="13"/>
  <c r="F75" i="13"/>
  <c r="G75" i="13"/>
  <c r="G76" i="13" l="1"/>
  <c r="F76" i="13"/>
  <c r="C76" i="13"/>
  <c r="B77" i="13"/>
  <c r="A76" i="13"/>
  <c r="A77" i="13" l="1"/>
  <c r="B78" i="13"/>
  <c r="G77" i="13"/>
  <c r="F77" i="13"/>
  <c r="C77" i="13"/>
  <c r="F78" i="13" l="1"/>
  <c r="C78" i="13"/>
  <c r="A78" i="13"/>
  <c r="B79" i="13"/>
  <c r="G78" i="13"/>
  <c r="B80" i="13" l="1"/>
  <c r="G79" i="13"/>
  <c r="F79" i="13"/>
  <c r="C79" i="13"/>
  <c r="A79" i="13"/>
  <c r="C80" i="13" l="1"/>
  <c r="A80" i="13"/>
  <c r="G80" i="13"/>
  <c r="F80" i="13"/>
  <c r="B81" i="13"/>
  <c r="B82" i="13" l="1"/>
  <c r="G81" i="13"/>
  <c r="F81" i="13"/>
  <c r="C81" i="13"/>
  <c r="A81" i="13"/>
  <c r="A82" i="13" l="1"/>
  <c r="B83" i="13"/>
  <c r="F82" i="13"/>
  <c r="G82" i="13"/>
  <c r="C82" i="13"/>
  <c r="G83" i="13" l="1"/>
  <c r="F83" i="13"/>
  <c r="C83" i="13"/>
  <c r="A83" i="13"/>
  <c r="B84" i="13"/>
  <c r="B85" i="13" l="1"/>
  <c r="G84" i="13"/>
  <c r="F84" i="13"/>
  <c r="C84" i="13"/>
  <c r="A84" i="13"/>
  <c r="C85" i="13" l="1"/>
  <c r="A85" i="13"/>
  <c r="B86" i="13"/>
  <c r="F85" i="13"/>
  <c r="G85" i="13"/>
  <c r="B87" i="13" l="1"/>
  <c r="G86" i="13"/>
  <c r="F86" i="13"/>
  <c r="A86" i="13"/>
  <c r="C86" i="13"/>
  <c r="C87" i="13" l="1"/>
  <c r="A87" i="13"/>
  <c r="B88" i="13"/>
  <c r="G87" i="13"/>
  <c r="F87" i="13"/>
  <c r="G88" i="13" l="1"/>
  <c r="F88" i="13"/>
  <c r="C88" i="13"/>
  <c r="B89" i="13"/>
  <c r="A88" i="13"/>
  <c r="A89" i="13" l="1"/>
  <c r="B90" i="13"/>
  <c r="G89" i="13"/>
  <c r="F89" i="13"/>
  <c r="C89" i="13"/>
  <c r="F90" i="13" l="1"/>
  <c r="C90" i="13"/>
  <c r="A90" i="13"/>
  <c r="B91" i="13"/>
  <c r="G90" i="13"/>
  <c r="B92" i="13" l="1"/>
  <c r="G91" i="13"/>
  <c r="F91" i="13"/>
  <c r="C91" i="13"/>
  <c r="A91" i="13"/>
  <c r="C92" i="13" l="1"/>
  <c r="A92" i="13"/>
  <c r="G92" i="13"/>
  <c r="F92" i="13"/>
  <c r="B93" i="13"/>
  <c r="B94" i="13" l="1"/>
  <c r="G93" i="13"/>
  <c r="F93" i="13"/>
  <c r="C93" i="13"/>
  <c r="A93" i="13"/>
  <c r="A94" i="13" l="1"/>
  <c r="B95" i="13"/>
  <c r="F94" i="13"/>
  <c r="G94" i="13"/>
  <c r="C94" i="13"/>
  <c r="G95" i="13" l="1"/>
  <c r="F95" i="13"/>
  <c r="C95" i="13"/>
  <c r="A95" i="13"/>
  <c r="B96" i="13"/>
  <c r="B97" i="13" l="1"/>
  <c r="G96" i="13"/>
  <c r="F96" i="13"/>
  <c r="C96" i="13"/>
  <c r="A96" i="13"/>
  <c r="C97" i="13" l="1"/>
  <c r="A97" i="13"/>
  <c r="B98" i="13"/>
  <c r="G97" i="13"/>
  <c r="F97" i="13"/>
  <c r="B99" i="13" l="1"/>
  <c r="G98" i="13"/>
  <c r="F98" i="13"/>
  <c r="A98" i="13"/>
  <c r="C98" i="13"/>
  <c r="C99" i="13" l="1"/>
  <c r="A99" i="13"/>
  <c r="B100" i="13"/>
  <c r="G99" i="13"/>
  <c r="F99" i="13"/>
  <c r="G100" i="13" l="1"/>
  <c r="F100" i="13"/>
  <c r="C100" i="13"/>
  <c r="B101" i="13"/>
  <c r="A100" i="13"/>
  <c r="A101" i="13" l="1"/>
  <c r="B102" i="13"/>
  <c r="G101" i="13"/>
  <c r="C101" i="13"/>
  <c r="F101" i="13"/>
  <c r="F102" i="13" l="1"/>
  <c r="C102" i="13"/>
  <c r="A102" i="13"/>
  <c r="B103" i="13"/>
  <c r="G102" i="13"/>
  <c r="B104" i="13" l="1"/>
  <c r="G103" i="13"/>
  <c r="F103" i="13"/>
  <c r="C103" i="13"/>
  <c r="A103" i="13"/>
  <c r="C104" i="13" l="1"/>
  <c r="A104" i="13"/>
  <c r="G104" i="13"/>
  <c r="B105" i="13"/>
  <c r="F104" i="13"/>
  <c r="B106" i="13" l="1"/>
  <c r="G105" i="13"/>
  <c r="F105" i="13"/>
  <c r="C105" i="13"/>
  <c r="A105" i="13"/>
  <c r="A106" i="13" l="1"/>
  <c r="B107" i="13"/>
  <c r="F106" i="13"/>
  <c r="C106" i="13"/>
  <c r="G106" i="13"/>
  <c r="G107" i="13" l="1"/>
  <c r="F107" i="13"/>
  <c r="C107" i="13"/>
  <c r="A107" i="13"/>
  <c r="B108" i="13"/>
  <c r="B109" i="13" l="1"/>
  <c r="G108" i="13"/>
  <c r="F108" i="13"/>
  <c r="C108" i="13"/>
  <c r="A108" i="13"/>
  <c r="C109" i="13" l="1"/>
  <c r="A109" i="13"/>
  <c r="B110" i="13"/>
  <c r="G109" i="13"/>
  <c r="F109" i="13"/>
  <c r="C110" i="13" l="1"/>
  <c r="B111" i="13"/>
  <c r="G110" i="13"/>
  <c r="F110" i="13"/>
  <c r="A110" i="13"/>
  <c r="C111" i="13" l="1"/>
  <c r="A111" i="13"/>
  <c r="B112" i="13"/>
  <c r="G111" i="13"/>
  <c r="F111" i="13"/>
  <c r="G112" i="13" l="1"/>
  <c r="F112" i="13"/>
  <c r="C112" i="13"/>
  <c r="A112" i="13"/>
  <c r="B113" i="13"/>
  <c r="A113" i="13" l="1"/>
  <c r="F113" i="13"/>
  <c r="B114" i="13"/>
  <c r="G113" i="13"/>
  <c r="C113" i="13"/>
  <c r="F114" i="13" l="1"/>
  <c r="C114" i="13"/>
  <c r="A114" i="13"/>
  <c r="B115" i="13"/>
  <c r="G114" i="13"/>
  <c r="B116" i="13" l="1"/>
  <c r="G115" i="13"/>
  <c r="F115" i="13"/>
  <c r="C115" i="13"/>
  <c r="A115" i="13"/>
  <c r="C116" i="13" l="1"/>
  <c r="A116" i="13"/>
  <c r="B117" i="13"/>
  <c r="G116" i="13"/>
  <c r="F116" i="13"/>
  <c r="B118" i="13" l="1"/>
  <c r="G117" i="13"/>
  <c r="F117" i="13"/>
  <c r="C117" i="13"/>
  <c r="A117" i="13"/>
  <c r="A118" i="13" l="1"/>
  <c r="B119" i="13"/>
  <c r="G118" i="13"/>
  <c r="F118" i="13"/>
  <c r="C118" i="13"/>
  <c r="G119" i="13" l="1"/>
  <c r="F119" i="13"/>
  <c r="C119" i="13"/>
  <c r="A119" i="13"/>
  <c r="B120" i="13"/>
  <c r="B121" i="13" l="1"/>
  <c r="G120" i="13"/>
  <c r="F120" i="13"/>
  <c r="C120" i="13"/>
  <c r="A120" i="13"/>
  <c r="C121" i="13" l="1"/>
  <c r="A121" i="13"/>
  <c r="B122" i="13"/>
  <c r="G121" i="13"/>
  <c r="F121" i="13"/>
  <c r="B123" i="13" l="1"/>
  <c r="C122" i="13"/>
  <c r="G122" i="13"/>
  <c r="F122" i="13"/>
  <c r="A122" i="13"/>
  <c r="C123" i="13" l="1"/>
  <c r="A123" i="13"/>
  <c r="B124" i="13"/>
  <c r="G123" i="13"/>
  <c r="F123" i="13"/>
  <c r="G124" i="13" l="1"/>
  <c r="F124" i="13"/>
  <c r="C124" i="13"/>
  <c r="A124" i="13"/>
  <c r="B125" i="13"/>
  <c r="A125" i="13" l="1"/>
  <c r="F125" i="13"/>
  <c r="B126" i="13"/>
  <c r="G125" i="13"/>
  <c r="C125" i="13"/>
  <c r="F126" i="13" l="1"/>
  <c r="C126" i="13"/>
  <c r="A126" i="13"/>
  <c r="B127" i="13"/>
  <c r="G126" i="13"/>
  <c r="B128" i="13" l="1"/>
  <c r="G127" i="13"/>
  <c r="F127" i="13"/>
  <c r="C127" i="13"/>
  <c r="A127" i="13"/>
  <c r="C128" i="13" l="1"/>
  <c r="B129" i="13"/>
  <c r="A128" i="13"/>
  <c r="G128" i="13"/>
  <c r="F128" i="13"/>
  <c r="B130" i="13" l="1"/>
  <c r="G129" i="13"/>
  <c r="F129" i="13"/>
  <c r="C129" i="13"/>
  <c r="A129" i="13"/>
  <c r="A130" i="13" l="1"/>
  <c r="B131" i="13"/>
  <c r="G130" i="13"/>
  <c r="F130" i="13"/>
  <c r="C130" i="13"/>
  <c r="G131" i="13" l="1"/>
  <c r="F131" i="13"/>
  <c r="C131" i="13"/>
  <c r="A131" i="13"/>
  <c r="B132" i="13"/>
  <c r="B133" i="13" l="1"/>
  <c r="G132" i="13"/>
  <c r="F132" i="13"/>
  <c r="C132" i="13"/>
  <c r="A132" i="13"/>
  <c r="C133" i="13" l="1"/>
  <c r="A133" i="13"/>
  <c r="B134" i="13"/>
  <c r="G133" i="13"/>
  <c r="F133" i="13"/>
  <c r="B135" i="13" l="1"/>
  <c r="G134" i="13"/>
  <c r="F134" i="13"/>
  <c r="C134" i="13"/>
  <c r="A134" i="13"/>
  <c r="C135" i="13" l="1"/>
  <c r="A135" i="13"/>
  <c r="B136" i="13"/>
  <c r="G135" i="13"/>
  <c r="F135" i="13"/>
  <c r="G136" i="13" l="1"/>
  <c r="F136" i="13"/>
  <c r="C136" i="13"/>
  <c r="A136" i="13"/>
  <c r="B137" i="13"/>
  <c r="A137" i="13" l="1"/>
  <c r="B138" i="13"/>
  <c r="G137" i="13"/>
  <c r="F137" i="13"/>
  <c r="C137" i="13"/>
  <c r="F138" i="13" l="1"/>
  <c r="C138" i="13"/>
  <c r="A138" i="13"/>
  <c r="B139" i="13"/>
  <c r="G138" i="13"/>
  <c r="B140" i="13" l="1"/>
  <c r="G139" i="13"/>
  <c r="F139" i="13"/>
  <c r="C139" i="13"/>
  <c r="A139" i="13"/>
  <c r="C140" i="13" l="1"/>
  <c r="B141" i="13"/>
  <c r="A140" i="13"/>
  <c r="G140" i="13"/>
  <c r="F140" i="13"/>
  <c r="B142" i="13" l="1"/>
  <c r="G141" i="13"/>
  <c r="F141" i="13"/>
  <c r="C141" i="13"/>
  <c r="A141" i="13"/>
  <c r="A142" i="13" l="1"/>
  <c r="B143" i="13"/>
  <c r="G142" i="13"/>
  <c r="F142" i="13"/>
  <c r="C142" i="13"/>
  <c r="F18" i="4"/>
  <c r="H16" i="4"/>
  <c r="G16" i="4" s="1"/>
  <c r="F16" i="4"/>
  <c r="E16" i="4" s="1"/>
  <c r="J14" i="4"/>
  <c r="J24" i="4" s="1"/>
  <c r="H15" i="4"/>
  <c r="G15" i="4" s="1"/>
  <c r="J33" i="4"/>
  <c r="I33" i="4"/>
  <c r="I22" i="4"/>
  <c r="F15" i="4"/>
  <c r="H14" i="4"/>
  <c r="G14" i="4" s="1"/>
  <c r="B15" i="12"/>
  <c r="D9" i="12"/>
  <c r="D8" i="12"/>
  <c r="G33" i="4"/>
  <c r="G22" i="4"/>
  <c r="E16" i="11"/>
  <c r="D16" i="11" s="1"/>
  <c r="G15" i="11"/>
  <c r="C16" i="11" s="1"/>
  <c r="G16" i="11" s="1"/>
  <c r="C17" i="11" s="1"/>
  <c r="E15" i="11"/>
  <c r="D15" i="11" s="1"/>
  <c r="C15" i="1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D8" i="11"/>
  <c r="D9" i="11" s="1"/>
  <c r="C15" i="12" l="1"/>
  <c r="D15" i="12"/>
  <c r="F15" i="12" s="1"/>
  <c r="F17" i="4" s="1"/>
  <c r="E17" i="4" s="1"/>
  <c r="E15" i="12"/>
  <c r="I14" i="4"/>
  <c r="G143" i="13"/>
  <c r="F143" i="13"/>
  <c r="C143" i="13"/>
  <c r="A143" i="13"/>
  <c r="J35" i="4"/>
  <c r="I24" i="4"/>
  <c r="I35" i="4" s="1"/>
  <c r="I37" i="4" s="1"/>
  <c r="G15" i="12"/>
  <c r="B16" i="12"/>
  <c r="A15" i="12"/>
  <c r="H33" i="4"/>
  <c r="G24" i="4"/>
  <c r="G35" i="4" s="1"/>
  <c r="G37" i="4" s="1"/>
  <c r="H24" i="4"/>
  <c r="E114" i="11"/>
  <c r="D114" i="11" s="1"/>
  <c r="E106" i="11"/>
  <c r="D106" i="11" s="1"/>
  <c r="E98" i="11"/>
  <c r="D98" i="11" s="1"/>
  <c r="E90" i="11"/>
  <c r="D90" i="11" s="1"/>
  <c r="E82" i="11"/>
  <c r="D82" i="11" s="1"/>
  <c r="E74" i="11"/>
  <c r="D74" i="11" s="1"/>
  <c r="E66" i="11"/>
  <c r="D66" i="11" s="1"/>
  <c r="E58" i="11"/>
  <c r="D58" i="11" s="1"/>
  <c r="E50" i="11"/>
  <c r="D50" i="11" s="1"/>
  <c r="E42" i="11"/>
  <c r="D42" i="11" s="1"/>
  <c r="E34" i="11"/>
  <c r="D34" i="11" s="1"/>
  <c r="E26" i="11"/>
  <c r="D26" i="11" s="1"/>
  <c r="E18" i="11"/>
  <c r="D18" i="11" s="1"/>
  <c r="E96" i="11"/>
  <c r="D96" i="11" s="1"/>
  <c r="E88" i="11"/>
  <c r="D88" i="11" s="1"/>
  <c r="E80" i="11"/>
  <c r="D80" i="11" s="1"/>
  <c r="E72" i="11"/>
  <c r="D72" i="11" s="1"/>
  <c r="E56" i="11"/>
  <c r="D56" i="11" s="1"/>
  <c r="E109" i="11"/>
  <c r="D109" i="11" s="1"/>
  <c r="E101" i="11"/>
  <c r="D101" i="11" s="1"/>
  <c r="E93" i="11"/>
  <c r="D93" i="11" s="1"/>
  <c r="E85" i="11"/>
  <c r="D85" i="11" s="1"/>
  <c r="E77" i="11"/>
  <c r="D77" i="11" s="1"/>
  <c r="E69" i="11"/>
  <c r="D69" i="11" s="1"/>
  <c r="E61" i="11"/>
  <c r="D61" i="11" s="1"/>
  <c r="E53" i="11"/>
  <c r="D53" i="11" s="1"/>
  <c r="E45" i="11"/>
  <c r="D45" i="11" s="1"/>
  <c r="E37" i="11"/>
  <c r="D37" i="11" s="1"/>
  <c r="E29" i="11"/>
  <c r="D29" i="11" s="1"/>
  <c r="E21" i="11"/>
  <c r="D21" i="11" s="1"/>
  <c r="E104" i="11"/>
  <c r="D104" i="11" s="1"/>
  <c r="E64" i="11"/>
  <c r="D64" i="11" s="1"/>
  <c r="E112" i="11"/>
  <c r="D112" i="11" s="1"/>
  <c r="E115" i="11"/>
  <c r="D115" i="11" s="1"/>
  <c r="E107" i="11"/>
  <c r="D107" i="11" s="1"/>
  <c r="E99" i="11"/>
  <c r="D99" i="11" s="1"/>
  <c r="E91" i="11"/>
  <c r="D91" i="11" s="1"/>
  <c r="E83" i="11"/>
  <c r="D83" i="11" s="1"/>
  <c r="E75" i="11"/>
  <c r="D75" i="11" s="1"/>
  <c r="E67" i="11"/>
  <c r="D67" i="11" s="1"/>
  <c r="E59" i="11"/>
  <c r="D59" i="11" s="1"/>
  <c r="E51" i="11"/>
  <c r="D51" i="11" s="1"/>
  <c r="E43" i="11"/>
  <c r="D43" i="11" s="1"/>
  <c r="E35" i="11"/>
  <c r="D35" i="11" s="1"/>
  <c r="E27" i="11"/>
  <c r="D27" i="11" s="1"/>
  <c r="E19" i="11"/>
  <c r="D19" i="11" s="1"/>
  <c r="E86" i="11"/>
  <c r="D86" i="11" s="1"/>
  <c r="E70" i="11"/>
  <c r="D70" i="11" s="1"/>
  <c r="E46" i="11"/>
  <c r="D46" i="11" s="1"/>
  <c r="E38" i="11"/>
  <c r="D38" i="11" s="1"/>
  <c r="E30" i="11"/>
  <c r="D30" i="11" s="1"/>
  <c r="E110" i="11"/>
  <c r="D110" i="11" s="1"/>
  <c r="E102" i="11"/>
  <c r="D102" i="11" s="1"/>
  <c r="E94" i="11"/>
  <c r="D94" i="11" s="1"/>
  <c r="E78" i="11"/>
  <c r="D78" i="11" s="1"/>
  <c r="E62" i="11"/>
  <c r="D62" i="11" s="1"/>
  <c r="E54" i="11"/>
  <c r="D54" i="11" s="1"/>
  <c r="E22" i="11"/>
  <c r="D22" i="11" s="1"/>
  <c r="E113" i="11"/>
  <c r="D113" i="11" s="1"/>
  <c r="E105" i="11"/>
  <c r="D105" i="11" s="1"/>
  <c r="E97" i="11"/>
  <c r="D97" i="11" s="1"/>
  <c r="E89" i="11"/>
  <c r="D89" i="11" s="1"/>
  <c r="E81" i="11"/>
  <c r="D81" i="11" s="1"/>
  <c r="E73" i="11"/>
  <c r="D73" i="11" s="1"/>
  <c r="E65" i="11"/>
  <c r="D65" i="11" s="1"/>
  <c r="E57" i="11"/>
  <c r="D57" i="11" s="1"/>
  <c r="E49" i="11"/>
  <c r="D49" i="11" s="1"/>
  <c r="E41" i="11"/>
  <c r="D41" i="11" s="1"/>
  <c r="E33" i="11"/>
  <c r="D33" i="11" s="1"/>
  <c r="E25" i="11"/>
  <c r="D25" i="11" s="1"/>
  <c r="E17" i="11"/>
  <c r="D17" i="11" s="1"/>
  <c r="E76" i="11"/>
  <c r="D76" i="11" s="1"/>
  <c r="E60" i="11"/>
  <c r="D60" i="11" s="1"/>
  <c r="E52" i="11"/>
  <c r="D52" i="11" s="1"/>
  <c r="E44" i="11"/>
  <c r="D44" i="11" s="1"/>
  <c r="E36" i="11"/>
  <c r="D36" i="11" s="1"/>
  <c r="E20" i="11"/>
  <c r="D20" i="11" s="1"/>
  <c r="E116" i="11"/>
  <c r="D116" i="11" s="1"/>
  <c r="E108" i="11"/>
  <c r="D108" i="11" s="1"/>
  <c r="E100" i="11"/>
  <c r="D100" i="11" s="1"/>
  <c r="E92" i="11"/>
  <c r="D92" i="11" s="1"/>
  <c r="E84" i="11"/>
  <c r="D84" i="11" s="1"/>
  <c r="E68" i="11"/>
  <c r="D68" i="11" s="1"/>
  <c r="E28" i="11"/>
  <c r="D28" i="11" s="1"/>
  <c r="E111" i="11"/>
  <c r="D111" i="11" s="1"/>
  <c r="E103" i="11"/>
  <c r="D103" i="11" s="1"/>
  <c r="E95" i="11"/>
  <c r="D95" i="11" s="1"/>
  <c r="E87" i="11"/>
  <c r="D87" i="11" s="1"/>
  <c r="E79" i="11"/>
  <c r="D79" i="11" s="1"/>
  <c r="E71" i="11"/>
  <c r="D71" i="11" s="1"/>
  <c r="E63" i="11"/>
  <c r="D63" i="11" s="1"/>
  <c r="E55" i="11"/>
  <c r="D55" i="11" s="1"/>
  <c r="E47" i="11"/>
  <c r="D47" i="11" s="1"/>
  <c r="E39" i="11"/>
  <c r="D39" i="11" s="1"/>
  <c r="E31" i="11"/>
  <c r="D31" i="11" s="1"/>
  <c r="E23" i="11"/>
  <c r="D23" i="11" s="1"/>
  <c r="E40" i="11"/>
  <c r="D40" i="11" s="1"/>
  <c r="E24" i="11"/>
  <c r="D24" i="11" s="1"/>
  <c r="G17" i="11"/>
  <c r="C18" i="11" s="1"/>
  <c r="G18" i="11" s="1"/>
  <c r="C19" i="11" s="1"/>
  <c r="G19" i="11" s="1"/>
  <c r="C20" i="11" s="1"/>
  <c r="G20" i="11" s="1"/>
  <c r="C21" i="11" s="1"/>
  <c r="G21" i="11" s="1"/>
  <c r="C22" i="11" s="1"/>
  <c r="G22" i="11" s="1"/>
  <c r="C23" i="11" s="1"/>
  <c r="G23" i="11" s="1"/>
  <c r="C24" i="11" s="1"/>
  <c r="G24" i="11" s="1"/>
  <c r="C25" i="11" s="1"/>
  <c r="G25" i="11" s="1"/>
  <c r="C26" i="11" s="1"/>
  <c r="G26" i="11" s="1"/>
  <c r="C27" i="11" s="1"/>
  <c r="G27" i="11" s="1"/>
  <c r="C28" i="11" s="1"/>
  <c r="G28" i="11" s="1"/>
  <c r="C29" i="11" s="1"/>
  <c r="G29" i="11" s="1"/>
  <c r="C30" i="11" s="1"/>
  <c r="G30" i="11" s="1"/>
  <c r="C31" i="11" s="1"/>
  <c r="G31" i="11" s="1"/>
  <c r="C32" i="11" s="1"/>
  <c r="G32" i="11" s="1"/>
  <c r="C33" i="11" s="1"/>
  <c r="G33" i="11" s="1"/>
  <c r="C34" i="11" s="1"/>
  <c r="G34" i="11" s="1"/>
  <c r="C35" i="11" s="1"/>
  <c r="G35" i="11" s="1"/>
  <c r="C36" i="11" s="1"/>
  <c r="G36" i="11" s="1"/>
  <c r="C37" i="11" s="1"/>
  <c r="G37" i="11" s="1"/>
  <c r="C38" i="11" s="1"/>
  <c r="G38" i="11" s="1"/>
  <c r="C39" i="11" s="1"/>
  <c r="G39" i="11" s="1"/>
  <c r="C40" i="11" s="1"/>
  <c r="G40" i="11" s="1"/>
  <c r="C41" i="11" s="1"/>
  <c r="G41" i="11" s="1"/>
  <c r="C42" i="11" s="1"/>
  <c r="G42" i="11" s="1"/>
  <c r="C43" i="11" s="1"/>
  <c r="G43" i="11" s="1"/>
  <c r="C44" i="11" s="1"/>
  <c r="G44" i="11" s="1"/>
  <c r="C45" i="11" s="1"/>
  <c r="G45" i="11" s="1"/>
  <c r="C46" i="11" s="1"/>
  <c r="G46" i="11" s="1"/>
  <c r="C47" i="11" s="1"/>
  <c r="G47" i="11" s="1"/>
  <c r="C48" i="11" s="1"/>
  <c r="G48" i="11" s="1"/>
  <c r="C49" i="11" s="1"/>
  <c r="G49" i="11" s="1"/>
  <c r="C50" i="11" s="1"/>
  <c r="G50" i="11" s="1"/>
  <c r="C51" i="11" s="1"/>
  <c r="G51" i="11" s="1"/>
  <c r="C52" i="11" s="1"/>
  <c r="G52" i="11" s="1"/>
  <c r="C53" i="11" s="1"/>
  <c r="G53" i="11" s="1"/>
  <c r="C54" i="11" s="1"/>
  <c r="G54" i="11" s="1"/>
  <c r="C55" i="11" s="1"/>
  <c r="G55" i="11" s="1"/>
  <c r="C56" i="11" s="1"/>
  <c r="G56" i="11" s="1"/>
  <c r="C57" i="11" s="1"/>
  <c r="G57" i="11" s="1"/>
  <c r="C58" i="11" s="1"/>
  <c r="G58" i="11" s="1"/>
  <c r="C59" i="11" s="1"/>
  <c r="G59" i="11" s="1"/>
  <c r="C60" i="11" s="1"/>
  <c r="G60" i="11" s="1"/>
  <c r="C61" i="11" s="1"/>
  <c r="G61" i="11" s="1"/>
  <c r="C62" i="11" s="1"/>
  <c r="G62" i="11" s="1"/>
  <c r="C63" i="11" s="1"/>
  <c r="G63" i="11" s="1"/>
  <c r="C64" i="11" s="1"/>
  <c r="G64" i="11" s="1"/>
  <c r="C65" i="11" s="1"/>
  <c r="G65" i="11" s="1"/>
  <c r="C66" i="11" s="1"/>
  <c r="G66" i="11" s="1"/>
  <c r="C67" i="11" s="1"/>
  <c r="G67" i="11" s="1"/>
  <c r="C68" i="11" s="1"/>
  <c r="G68" i="11" s="1"/>
  <c r="C69" i="11" s="1"/>
  <c r="G69" i="11" s="1"/>
  <c r="C70" i="11" s="1"/>
  <c r="G70" i="11" s="1"/>
  <c r="C71" i="11" s="1"/>
  <c r="G71" i="11" s="1"/>
  <c r="C72" i="11" s="1"/>
  <c r="G72" i="11" s="1"/>
  <c r="C73" i="11" s="1"/>
  <c r="G73" i="11" s="1"/>
  <c r="C74" i="11" s="1"/>
  <c r="G74" i="11" s="1"/>
  <c r="C75" i="11" s="1"/>
  <c r="G75" i="11" s="1"/>
  <c r="C76" i="11" s="1"/>
  <c r="G76" i="11" s="1"/>
  <c r="C77" i="11" s="1"/>
  <c r="G77" i="11" s="1"/>
  <c r="C78" i="11" s="1"/>
  <c r="G78" i="11" s="1"/>
  <c r="C79" i="11" s="1"/>
  <c r="G79" i="11" s="1"/>
  <c r="C80" i="11" s="1"/>
  <c r="G80" i="11" s="1"/>
  <c r="C81" i="11" s="1"/>
  <c r="G81" i="11" s="1"/>
  <c r="C82" i="11" s="1"/>
  <c r="G82" i="11" s="1"/>
  <c r="C83" i="11" s="1"/>
  <c r="G83" i="11" s="1"/>
  <c r="C84" i="11" s="1"/>
  <c r="G84" i="11" s="1"/>
  <c r="C85" i="11" s="1"/>
  <c r="G85" i="11" s="1"/>
  <c r="C86" i="11" s="1"/>
  <c r="G86" i="11" s="1"/>
  <c r="C87" i="11" s="1"/>
  <c r="G87" i="11" s="1"/>
  <c r="C88" i="11" s="1"/>
  <c r="G88" i="11" s="1"/>
  <c r="C89" i="11" s="1"/>
  <c r="G89" i="11" s="1"/>
  <c r="C90" i="11" s="1"/>
  <c r="G90" i="11" s="1"/>
  <c r="C91" i="11" s="1"/>
  <c r="G91" i="11" s="1"/>
  <c r="C92" i="11" s="1"/>
  <c r="G92" i="11" s="1"/>
  <c r="C93" i="11" s="1"/>
  <c r="G93" i="11" s="1"/>
  <c r="C94" i="11" s="1"/>
  <c r="G94" i="11" s="1"/>
  <c r="C95" i="11" s="1"/>
  <c r="G95" i="11" s="1"/>
  <c r="C96" i="11" s="1"/>
  <c r="G96" i="11" s="1"/>
  <c r="C97" i="11" s="1"/>
  <c r="G97" i="11" s="1"/>
  <c r="C98" i="11" s="1"/>
  <c r="G98" i="11" s="1"/>
  <c r="C99" i="11" s="1"/>
  <c r="G99" i="11" s="1"/>
  <c r="C100" i="11" s="1"/>
  <c r="G100" i="11" s="1"/>
  <c r="C101" i="11" s="1"/>
  <c r="G101" i="11" s="1"/>
  <c r="C102" i="11" s="1"/>
  <c r="G102" i="11" s="1"/>
  <c r="C103" i="11" s="1"/>
  <c r="G103" i="11" s="1"/>
  <c r="C104" i="11" s="1"/>
  <c r="G104" i="11" s="1"/>
  <c r="C105" i="11" s="1"/>
  <c r="G105" i="11" s="1"/>
  <c r="C106" i="11" s="1"/>
  <c r="G106" i="11" s="1"/>
  <c r="C107" i="11" s="1"/>
  <c r="G107" i="11" s="1"/>
  <c r="C108" i="11" s="1"/>
  <c r="G108" i="11" s="1"/>
  <c r="C109" i="11" s="1"/>
  <c r="G109" i="11" s="1"/>
  <c r="C110" i="11" s="1"/>
  <c r="G110" i="11" s="1"/>
  <c r="C111" i="11" s="1"/>
  <c r="G111" i="11" s="1"/>
  <c r="C112" i="11" s="1"/>
  <c r="G112" i="11" s="1"/>
  <c r="C113" i="11" s="1"/>
  <c r="G113" i="11" s="1"/>
  <c r="C114" i="11" s="1"/>
  <c r="G114" i="11" s="1"/>
  <c r="C115" i="11" s="1"/>
  <c r="G115" i="11" s="1"/>
  <c r="C116" i="11" s="1"/>
  <c r="G116" i="11" s="1"/>
  <c r="C117" i="11" s="1"/>
  <c r="E48" i="11"/>
  <c r="D48" i="11" s="1"/>
  <c r="E32" i="11"/>
  <c r="D32" i="11" s="1"/>
  <c r="D16" i="12" l="1"/>
  <c r="F16" i="12" s="1"/>
  <c r="E16" i="12"/>
  <c r="J39" i="4"/>
  <c r="J37" i="4"/>
  <c r="C16" i="12"/>
  <c r="G16" i="12" s="1"/>
  <c r="A16" i="12"/>
  <c r="B17" i="12"/>
  <c r="H35" i="4"/>
  <c r="H39" i="4" s="1"/>
  <c r="E117" i="11"/>
  <c r="F117" i="11" s="1"/>
  <c r="A17" i="12" l="1"/>
  <c r="B18" i="12"/>
  <c r="F17" i="12"/>
  <c r="C17" i="12"/>
  <c r="G17" i="12" s="1"/>
  <c r="H37" i="4"/>
  <c r="G117" i="11"/>
  <c r="F18" i="12" l="1"/>
  <c r="C18" i="12"/>
  <c r="G18" i="12" s="1"/>
  <c r="A18" i="12"/>
  <c r="B19" i="12"/>
  <c r="C135" i="5"/>
  <c r="D135" i="5"/>
  <c r="F135" i="5"/>
  <c r="E135" i="5" s="1"/>
  <c r="F136" i="5"/>
  <c r="C77" i="5"/>
  <c r="D77" i="5"/>
  <c r="F77" i="5"/>
  <c r="E77" i="5" s="1"/>
  <c r="G77" i="5" s="1"/>
  <c r="C78" i="5" s="1"/>
  <c r="F78" i="5"/>
  <c r="F79" i="5" s="1"/>
  <c r="E10" i="5"/>
  <c r="B20" i="12" l="1"/>
  <c r="F19" i="12"/>
  <c r="C19" i="12"/>
  <c r="G19" i="12" s="1"/>
  <c r="A19" i="12"/>
  <c r="G135" i="5"/>
  <c r="C136" i="5" s="1"/>
  <c r="D78" i="5"/>
  <c r="E78" i="5" s="1"/>
  <c r="G78" i="5"/>
  <c r="C79" i="5" s="1"/>
  <c r="F80" i="5"/>
  <c r="C20" i="12" l="1"/>
  <c r="A20" i="12"/>
  <c r="B21" i="12"/>
  <c r="D136" i="5"/>
  <c r="E136" i="5" s="1"/>
  <c r="G136" i="5" s="1"/>
  <c r="F81" i="5"/>
  <c r="D79" i="5"/>
  <c r="E79" i="5" s="1"/>
  <c r="G79" i="5" s="1"/>
  <c r="C80" i="5" s="1"/>
  <c r="G20" i="12" l="1"/>
  <c r="F20" i="12"/>
  <c r="B22" i="12"/>
  <c r="F21" i="12"/>
  <c r="C21" i="12"/>
  <c r="G21" i="12" s="1"/>
  <c r="A21" i="12"/>
  <c r="D80" i="5"/>
  <c r="E80" i="5" s="1"/>
  <c r="G80" i="5" s="1"/>
  <c r="C81" i="5" s="1"/>
  <c r="F82" i="5"/>
  <c r="A22" i="12" l="1"/>
  <c r="B23" i="12"/>
  <c r="G22" i="12"/>
  <c r="F22" i="12"/>
  <c r="C22" i="12"/>
  <c r="D81" i="5"/>
  <c r="E81" i="5" s="1"/>
  <c r="G81" i="5" s="1"/>
  <c r="C82" i="5" s="1"/>
  <c r="F83" i="5"/>
  <c r="G23" i="12" l="1"/>
  <c r="F23" i="12"/>
  <c r="C23" i="12"/>
  <c r="A23" i="12"/>
  <c r="B24" i="12"/>
  <c r="D82" i="5"/>
  <c r="E82" i="5" s="1"/>
  <c r="G82" i="5" s="1"/>
  <c r="C83" i="5" s="1"/>
  <c r="F84" i="5"/>
  <c r="B25" i="12" l="1"/>
  <c r="G24" i="12"/>
  <c r="F24" i="12"/>
  <c r="C24" i="12"/>
  <c r="A24" i="12"/>
  <c r="D83" i="5"/>
  <c r="E83" i="5" s="1"/>
  <c r="G83" i="5" s="1"/>
  <c r="C84" i="5" s="1"/>
  <c r="F85" i="5"/>
  <c r="C25" i="12" l="1"/>
  <c r="A25" i="12"/>
  <c r="B26" i="12"/>
  <c r="G25" i="12"/>
  <c r="F25" i="12"/>
  <c r="D84" i="5"/>
  <c r="E84" i="5" s="1"/>
  <c r="G84" i="5"/>
  <c r="C85" i="5" s="1"/>
  <c r="F86" i="5"/>
  <c r="B27" i="12" l="1"/>
  <c r="F26" i="12"/>
  <c r="G26" i="12"/>
  <c r="C26" i="12"/>
  <c r="A26" i="12"/>
  <c r="F87" i="5"/>
  <c r="D85" i="5"/>
  <c r="E85" i="5" s="1"/>
  <c r="G85" i="5" s="1"/>
  <c r="C86" i="5" s="1"/>
  <c r="C27" i="12" l="1"/>
  <c r="A27" i="12"/>
  <c r="B28" i="12"/>
  <c r="G27" i="12"/>
  <c r="F27" i="12"/>
  <c r="D86" i="5"/>
  <c r="E86" i="5" s="1"/>
  <c r="G86" i="5" s="1"/>
  <c r="C87" i="5" s="1"/>
  <c r="F88" i="5"/>
  <c r="G28" i="12" l="1"/>
  <c r="F28" i="12"/>
  <c r="C28" i="12"/>
  <c r="A28" i="12"/>
  <c r="B29" i="12"/>
  <c r="D87" i="5"/>
  <c r="E87" i="5" s="1"/>
  <c r="G87" i="5" s="1"/>
  <c r="C88" i="5" s="1"/>
  <c r="F89" i="5"/>
  <c r="A29" i="12" l="1"/>
  <c r="B30" i="12"/>
  <c r="G29" i="12"/>
  <c r="F29" i="12"/>
  <c r="C29" i="12"/>
  <c r="D88" i="5"/>
  <c r="E88" i="5" s="1"/>
  <c r="G88" i="5" s="1"/>
  <c r="C89" i="5" s="1"/>
  <c r="F90" i="5"/>
  <c r="F30" i="12" l="1"/>
  <c r="C30" i="12"/>
  <c r="A30" i="12"/>
  <c r="B31" i="12"/>
  <c r="G30" i="12"/>
  <c r="D89" i="5"/>
  <c r="E89" i="5" s="1"/>
  <c r="G89" i="5" s="1"/>
  <c r="C90" i="5" s="1"/>
  <c r="F91" i="5"/>
  <c r="B32" i="12" l="1"/>
  <c r="G31" i="12"/>
  <c r="F31" i="12"/>
  <c r="C31" i="12"/>
  <c r="A31" i="12"/>
  <c r="D90" i="5"/>
  <c r="E90" i="5" s="1"/>
  <c r="G90" i="5" s="1"/>
  <c r="C91" i="5" s="1"/>
  <c r="F92" i="5"/>
  <c r="C32" i="12" l="1"/>
  <c r="A32" i="12"/>
  <c r="B33" i="12"/>
  <c r="G32" i="12"/>
  <c r="F32" i="12"/>
  <c r="D91" i="5"/>
  <c r="E91" i="5" s="1"/>
  <c r="G91" i="5" s="1"/>
  <c r="C92" i="5" s="1"/>
  <c r="F93" i="5"/>
  <c r="B34" i="12" l="1"/>
  <c r="G33" i="12"/>
  <c r="F33" i="12"/>
  <c r="C33" i="12"/>
  <c r="A33" i="12"/>
  <c r="D92" i="5"/>
  <c r="E92" i="5" s="1"/>
  <c r="G92" i="5" s="1"/>
  <c r="C93" i="5" s="1"/>
  <c r="F94" i="5"/>
  <c r="A34" i="12" l="1"/>
  <c r="B35" i="12"/>
  <c r="G34" i="12"/>
  <c r="F34" i="12"/>
  <c r="C34" i="12"/>
  <c r="D93" i="5"/>
  <c r="E93" i="5" s="1"/>
  <c r="G93" i="5"/>
  <c r="C94" i="5" s="1"/>
  <c r="F95" i="5"/>
  <c r="G35" i="12" l="1"/>
  <c r="F35" i="12"/>
  <c r="C35" i="12"/>
  <c r="A35" i="12"/>
  <c r="B36" i="12"/>
  <c r="D94" i="5"/>
  <c r="E94" i="5" s="1"/>
  <c r="G94" i="5" s="1"/>
  <c r="C95" i="5" s="1"/>
  <c r="F96" i="5"/>
  <c r="B37" i="12" l="1"/>
  <c r="G36" i="12"/>
  <c r="F36" i="12"/>
  <c r="A36" i="12"/>
  <c r="C36" i="12"/>
  <c r="D95" i="5"/>
  <c r="E95" i="5" s="1"/>
  <c r="G95" i="5" s="1"/>
  <c r="C96" i="5" s="1"/>
  <c r="F97" i="5"/>
  <c r="C37" i="12" l="1"/>
  <c r="A37" i="12"/>
  <c r="B38" i="12"/>
  <c r="G37" i="12"/>
  <c r="F37" i="12"/>
  <c r="D96" i="5"/>
  <c r="E96" i="5" s="1"/>
  <c r="G96" i="5" s="1"/>
  <c r="C97" i="5" s="1"/>
  <c r="F98" i="5"/>
  <c r="B39" i="12" l="1"/>
  <c r="G38" i="12"/>
  <c r="F38" i="12"/>
  <c r="C38" i="12"/>
  <c r="A38" i="12"/>
  <c r="D97" i="5"/>
  <c r="E97" i="5" s="1"/>
  <c r="G97" i="5" s="1"/>
  <c r="C98" i="5" s="1"/>
  <c r="F99" i="5"/>
  <c r="C39" i="12" l="1"/>
  <c r="A39" i="12"/>
  <c r="B40" i="12"/>
  <c r="G39" i="12"/>
  <c r="F39" i="12"/>
  <c r="D98" i="5"/>
  <c r="E98" i="5" s="1"/>
  <c r="G98" i="5" s="1"/>
  <c r="C99" i="5" s="1"/>
  <c r="F100" i="5"/>
  <c r="G40" i="12" l="1"/>
  <c r="F40" i="12"/>
  <c r="C40" i="12"/>
  <c r="A40" i="12"/>
  <c r="B41" i="12"/>
  <c r="D99" i="5"/>
  <c r="E99" i="5" s="1"/>
  <c r="G99" i="5" s="1"/>
  <c r="C100" i="5" s="1"/>
  <c r="F101" i="5"/>
  <c r="A41" i="12" l="1"/>
  <c r="B42" i="12"/>
  <c r="G41" i="12"/>
  <c r="F41" i="12"/>
  <c r="C41" i="12"/>
  <c r="D100" i="5"/>
  <c r="E100" i="5" s="1"/>
  <c r="G100" i="5"/>
  <c r="C101" i="5" s="1"/>
  <c r="F102" i="5"/>
  <c r="F42" i="12" l="1"/>
  <c r="C42" i="12"/>
  <c r="A42" i="12"/>
  <c r="B43" i="12"/>
  <c r="G42" i="12"/>
  <c r="F103" i="5"/>
  <c r="D101" i="5"/>
  <c r="E101" i="5" s="1"/>
  <c r="G101" i="5" s="1"/>
  <c r="C102" i="5" s="1"/>
  <c r="B44" i="12" l="1"/>
  <c r="G43" i="12"/>
  <c r="F43" i="12"/>
  <c r="C43" i="12"/>
  <c r="A43" i="12"/>
  <c r="D102" i="5"/>
  <c r="E102" i="5" s="1"/>
  <c r="G102" i="5"/>
  <c r="C103" i="5" s="1"/>
  <c r="F104" i="5"/>
  <c r="C44" i="12" l="1"/>
  <c r="A44" i="12"/>
  <c r="B45" i="12"/>
  <c r="G44" i="12"/>
  <c r="F44" i="12"/>
  <c r="F105" i="5"/>
  <c r="D103" i="5"/>
  <c r="E103" i="5" s="1"/>
  <c r="G103" i="5" s="1"/>
  <c r="C104" i="5" s="1"/>
  <c r="B46" i="12" l="1"/>
  <c r="G45" i="12"/>
  <c r="F45" i="12"/>
  <c r="C45" i="12"/>
  <c r="A45" i="12"/>
  <c r="D104" i="5"/>
  <c r="E104" i="5" s="1"/>
  <c r="G104" i="5" s="1"/>
  <c r="C105" i="5" s="1"/>
  <c r="F106" i="5"/>
  <c r="A46" i="12" l="1"/>
  <c r="B47" i="12"/>
  <c r="G46" i="12"/>
  <c r="F46" i="12"/>
  <c r="C46" i="12"/>
  <c r="D105" i="5"/>
  <c r="E105" i="5" s="1"/>
  <c r="G105" i="5"/>
  <c r="C106" i="5" s="1"/>
  <c r="F107" i="5"/>
  <c r="G47" i="12" l="1"/>
  <c r="F47" i="12"/>
  <c r="C47" i="12"/>
  <c r="A47" i="12"/>
  <c r="B48" i="12"/>
  <c r="F108" i="5"/>
  <c r="D106" i="5"/>
  <c r="E106" i="5" s="1"/>
  <c r="G106" i="5" s="1"/>
  <c r="C107" i="5" s="1"/>
  <c r="B49" i="12" l="1"/>
  <c r="G48" i="12"/>
  <c r="F48" i="12"/>
  <c r="C48" i="12"/>
  <c r="A48" i="12"/>
  <c r="D107" i="5"/>
  <c r="E107" i="5" s="1"/>
  <c r="G107" i="5" s="1"/>
  <c r="C108" i="5" s="1"/>
  <c r="F109" i="5"/>
  <c r="C49" i="12" l="1"/>
  <c r="A49" i="12"/>
  <c r="B50" i="12"/>
  <c r="F49" i="12"/>
  <c r="G49" i="12"/>
  <c r="D108" i="5"/>
  <c r="E108" i="5" s="1"/>
  <c r="G108" i="5" s="1"/>
  <c r="C109" i="5" s="1"/>
  <c r="F110" i="5"/>
  <c r="B51" i="12" l="1"/>
  <c r="G50" i="12"/>
  <c r="F50" i="12"/>
  <c r="C50" i="12"/>
  <c r="A50" i="12"/>
  <c r="D109" i="5"/>
  <c r="E109" i="5" s="1"/>
  <c r="G109" i="5" s="1"/>
  <c r="C110" i="5" s="1"/>
  <c r="F111" i="5"/>
  <c r="C51" i="12" l="1"/>
  <c r="A51" i="12"/>
  <c r="B52" i="12"/>
  <c r="G51" i="12"/>
  <c r="F51" i="12"/>
  <c r="D110" i="5"/>
  <c r="E110" i="5" s="1"/>
  <c r="G110" i="5" s="1"/>
  <c r="C111" i="5" s="1"/>
  <c r="F112" i="5"/>
  <c r="G52" i="12" l="1"/>
  <c r="F52" i="12"/>
  <c r="C52" i="12"/>
  <c r="A52" i="12"/>
  <c r="B53" i="12"/>
  <c r="D111" i="5"/>
  <c r="E111" i="5" s="1"/>
  <c r="G111" i="5"/>
  <c r="C112" i="5" s="1"/>
  <c r="F113" i="5"/>
  <c r="A53" i="12" l="1"/>
  <c r="B54" i="12"/>
  <c r="G53" i="12"/>
  <c r="F53" i="12"/>
  <c r="C53" i="12"/>
  <c r="F114" i="5"/>
  <c r="D112" i="5"/>
  <c r="E112" i="5" s="1"/>
  <c r="G112" i="5" s="1"/>
  <c r="C113" i="5" s="1"/>
  <c r="F54" i="12" l="1"/>
  <c r="C54" i="12"/>
  <c r="A54" i="12"/>
  <c r="B55" i="12"/>
  <c r="G54" i="12"/>
  <c r="D113" i="5"/>
  <c r="E113" i="5" s="1"/>
  <c r="G113" i="5"/>
  <c r="C114" i="5" s="1"/>
  <c r="F115" i="5"/>
  <c r="B56" i="12" l="1"/>
  <c r="G55" i="12"/>
  <c r="F55" i="12"/>
  <c r="C55" i="12"/>
  <c r="A55" i="12"/>
  <c r="F116" i="5"/>
  <c r="D114" i="5"/>
  <c r="E114" i="5" s="1"/>
  <c r="G114" i="5" s="1"/>
  <c r="C115" i="5" s="1"/>
  <c r="C56" i="12" l="1"/>
  <c r="A56" i="12"/>
  <c r="B57" i="12"/>
  <c r="G56" i="12"/>
  <c r="F56" i="12"/>
  <c r="D115" i="5"/>
  <c r="E115" i="5" s="1"/>
  <c r="G115" i="5"/>
  <c r="C116" i="5" s="1"/>
  <c r="F117" i="5"/>
  <c r="B58" i="12" l="1"/>
  <c r="G57" i="12"/>
  <c r="F57" i="12"/>
  <c r="C57" i="12"/>
  <c r="A57" i="12"/>
  <c r="F118" i="5"/>
  <c r="D116" i="5"/>
  <c r="E116" i="5" s="1"/>
  <c r="G116" i="5" s="1"/>
  <c r="C117" i="5" s="1"/>
  <c r="A58" i="12" l="1"/>
  <c r="B59" i="12"/>
  <c r="G58" i="12"/>
  <c r="F58" i="12"/>
  <c r="C58" i="12"/>
  <c r="D117" i="5"/>
  <c r="E117" i="5" s="1"/>
  <c r="G117" i="5" s="1"/>
  <c r="C118" i="5" s="1"/>
  <c r="F119" i="5"/>
  <c r="G59" i="12" l="1"/>
  <c r="F59" i="12"/>
  <c r="C59" i="12"/>
  <c r="A59" i="12"/>
  <c r="B60" i="12"/>
  <c r="D118" i="5"/>
  <c r="E118" i="5" s="1"/>
  <c r="G118" i="5" s="1"/>
  <c r="C119" i="5" s="1"/>
  <c r="F120" i="5"/>
  <c r="B61" i="12" l="1"/>
  <c r="G60" i="12"/>
  <c r="F60" i="12"/>
  <c r="C60" i="12"/>
  <c r="A60" i="12"/>
  <c r="D119" i="5"/>
  <c r="E119" i="5" s="1"/>
  <c r="G119" i="5" s="1"/>
  <c r="C120" i="5" s="1"/>
  <c r="F121" i="5"/>
  <c r="C61" i="12" l="1"/>
  <c r="A61" i="12"/>
  <c r="B62" i="12"/>
  <c r="G61" i="12"/>
  <c r="F61" i="12"/>
  <c r="D120" i="5"/>
  <c r="E120" i="5" s="1"/>
  <c r="G120" i="5" s="1"/>
  <c r="C121" i="5" s="1"/>
  <c r="F122" i="5"/>
  <c r="B63" i="12" l="1"/>
  <c r="G62" i="12"/>
  <c r="F62" i="12"/>
  <c r="C62" i="12"/>
  <c r="A62" i="12"/>
  <c r="D121" i="5"/>
  <c r="E121" i="5" s="1"/>
  <c r="G121" i="5" s="1"/>
  <c r="C122" i="5" s="1"/>
  <c r="F123" i="5"/>
  <c r="C63" i="12" l="1"/>
  <c r="A63" i="12"/>
  <c r="B64" i="12"/>
  <c r="G63" i="12"/>
  <c r="F63" i="12"/>
  <c r="D122" i="5"/>
  <c r="E122" i="5" s="1"/>
  <c r="G122" i="5" s="1"/>
  <c r="C123" i="5" s="1"/>
  <c r="F124" i="5"/>
  <c r="G64" i="12" l="1"/>
  <c r="F64" i="12"/>
  <c r="C64" i="12"/>
  <c r="A64" i="12"/>
  <c r="B65" i="12"/>
  <c r="D123" i="5"/>
  <c r="E123" i="5" s="1"/>
  <c r="G123" i="5" s="1"/>
  <c r="C124" i="5" s="1"/>
  <c r="F125" i="5"/>
  <c r="A65" i="12" l="1"/>
  <c r="B66" i="12"/>
  <c r="G65" i="12"/>
  <c r="F65" i="12"/>
  <c r="C65" i="12"/>
  <c r="D124" i="5"/>
  <c r="E124" i="5" s="1"/>
  <c r="G124" i="5" s="1"/>
  <c r="C125" i="5" s="1"/>
  <c r="F126" i="5"/>
  <c r="F66" i="12" l="1"/>
  <c r="C66" i="12"/>
  <c r="A66" i="12"/>
  <c r="B67" i="12"/>
  <c r="G66" i="12"/>
  <c r="D125" i="5"/>
  <c r="E125" i="5" s="1"/>
  <c r="G125" i="5"/>
  <c r="C126" i="5" s="1"/>
  <c r="F127" i="5"/>
  <c r="B68" i="12" l="1"/>
  <c r="G67" i="12"/>
  <c r="F67" i="12"/>
  <c r="C67" i="12"/>
  <c r="A67" i="12"/>
  <c r="F128" i="5"/>
  <c r="D126" i="5"/>
  <c r="E126" i="5" s="1"/>
  <c r="G126" i="5" s="1"/>
  <c r="C127" i="5" s="1"/>
  <c r="C68" i="12" l="1"/>
  <c r="A68" i="12"/>
  <c r="B69" i="12"/>
  <c r="F68" i="12"/>
  <c r="G68" i="12"/>
  <c r="D127" i="5"/>
  <c r="E127" i="5" s="1"/>
  <c r="G127" i="5" s="1"/>
  <c r="C128" i="5" s="1"/>
  <c r="F129" i="5"/>
  <c r="B70" i="12" l="1"/>
  <c r="G69" i="12"/>
  <c r="F69" i="12"/>
  <c r="C69" i="12"/>
  <c r="A69" i="12"/>
  <c r="D128" i="5"/>
  <c r="E128" i="5" s="1"/>
  <c r="G128" i="5" s="1"/>
  <c r="C129" i="5" s="1"/>
  <c r="F130" i="5"/>
  <c r="A70" i="12" l="1"/>
  <c r="B71" i="12"/>
  <c r="G70" i="12"/>
  <c r="F70" i="12"/>
  <c r="C70" i="12"/>
  <c r="D129" i="5"/>
  <c r="E129" i="5" s="1"/>
  <c r="G129" i="5"/>
  <c r="C130" i="5" s="1"/>
  <c r="F131" i="5"/>
  <c r="G71" i="12" l="1"/>
  <c r="F71" i="12"/>
  <c r="C71" i="12"/>
  <c r="A71" i="12"/>
  <c r="B72" i="12"/>
  <c r="D130" i="5"/>
  <c r="E130" i="5" s="1"/>
  <c r="G130" i="5" s="1"/>
  <c r="C131" i="5" s="1"/>
  <c r="F132" i="5"/>
  <c r="B73" i="12" l="1"/>
  <c r="G72" i="12"/>
  <c r="F72" i="12"/>
  <c r="A72" i="12"/>
  <c r="C72" i="12"/>
  <c r="D131" i="5"/>
  <c r="E131" i="5" s="1"/>
  <c r="G131" i="5" s="1"/>
  <c r="C132" i="5" s="1"/>
  <c r="F133" i="5"/>
  <c r="C73" i="12" l="1"/>
  <c r="A73" i="12"/>
  <c r="B74" i="12"/>
  <c r="G73" i="12"/>
  <c r="F73" i="12"/>
  <c r="D132" i="5"/>
  <c r="E132" i="5" s="1"/>
  <c r="G132" i="5"/>
  <c r="C133" i="5" s="1"/>
  <c r="F134" i="5"/>
  <c r="B75" i="12" l="1"/>
  <c r="G74" i="12"/>
  <c r="F74" i="12"/>
  <c r="C74" i="12"/>
  <c r="A74" i="12"/>
  <c r="D133" i="5"/>
  <c r="E133" i="5" s="1"/>
  <c r="G133" i="5"/>
  <c r="C134" i="5" s="1"/>
  <c r="C75" i="12" l="1"/>
  <c r="A75" i="12"/>
  <c r="B76" i="12"/>
  <c r="G75" i="12"/>
  <c r="F75" i="12"/>
  <c r="D134" i="5"/>
  <c r="E134" i="5" s="1"/>
  <c r="G134" i="5" s="1"/>
  <c r="G76" i="12" l="1"/>
  <c r="F76" i="12"/>
  <c r="C76" i="12"/>
  <c r="A76" i="12"/>
  <c r="B77" i="12"/>
  <c r="E14" i="4"/>
  <c r="A77" i="12" l="1"/>
  <c r="B78" i="12"/>
  <c r="G77" i="12"/>
  <c r="F77" i="12"/>
  <c r="C77" i="12"/>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F15" i="10"/>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E15" i="10"/>
  <c r="C15" i="10"/>
  <c r="D15" i="10" s="1"/>
  <c r="A15" i="10"/>
  <c r="D8" i="10"/>
  <c r="D9" i="10" s="1"/>
  <c r="F78" i="12" l="1"/>
  <c r="C78" i="12"/>
  <c r="A78" i="12"/>
  <c r="B79" i="12"/>
  <c r="G78" i="12"/>
  <c r="G15" i="10"/>
  <c r="C16" i="10" s="1"/>
  <c r="E15" i="4"/>
  <c r="G16" i="10"/>
  <c r="C17" i="10" s="1"/>
  <c r="D16" i="10"/>
  <c r="B80" i="12" l="1"/>
  <c r="G79" i="12"/>
  <c r="F79" i="12"/>
  <c r="C79" i="12"/>
  <c r="A79" i="12"/>
  <c r="D17" i="10"/>
  <c r="G17" i="10"/>
  <c r="C18" i="10" s="1"/>
  <c r="E22" i="4"/>
  <c r="C80" i="12" l="1"/>
  <c r="A80" i="12"/>
  <c r="B81" i="12"/>
  <c r="F80" i="12"/>
  <c r="G80" i="12"/>
  <c r="D18" i="10"/>
  <c r="G18" i="10"/>
  <c r="C19" i="10" s="1"/>
  <c r="F4" i="5"/>
  <c r="L9" i="5"/>
  <c r="M7" i="5" s="1"/>
  <c r="E33" i="4"/>
  <c r="F19" i="4"/>
  <c r="D8" i="5"/>
  <c r="D9" i="5" s="1"/>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B82" i="12" l="1"/>
  <c r="G81" i="12"/>
  <c r="F81" i="12"/>
  <c r="C81" i="12"/>
  <c r="A81" i="12"/>
  <c r="M8" i="5"/>
  <c r="G19" i="10"/>
  <c r="C20" i="10" s="1"/>
  <c r="D19" i="10"/>
  <c r="F33" i="4"/>
  <c r="M4" i="5"/>
  <c r="M6" i="5"/>
  <c r="M5" i="5"/>
  <c r="A82" i="12" l="1"/>
  <c r="B83" i="12"/>
  <c r="G82" i="12"/>
  <c r="F82" i="12"/>
  <c r="C82" i="12"/>
  <c r="D20" i="10"/>
  <c r="G20" i="10"/>
  <c r="C21" i="10" s="1"/>
  <c r="E12" i="5"/>
  <c r="E11" i="5"/>
  <c r="G83" i="12" l="1"/>
  <c r="F83" i="12"/>
  <c r="C83" i="12"/>
  <c r="A83" i="12"/>
  <c r="B84" i="12"/>
  <c r="G21" i="10"/>
  <c r="C22" i="10" s="1"/>
  <c r="D21" i="10"/>
  <c r="C17" i="5"/>
  <c r="E17" i="5"/>
  <c r="D17" i="5"/>
  <c r="F17" i="5"/>
  <c r="B85" i="12" l="1"/>
  <c r="G84" i="12"/>
  <c r="F84" i="12"/>
  <c r="C84" i="12"/>
  <c r="A84" i="12"/>
  <c r="D22" i="10"/>
  <c r="G22" i="10"/>
  <c r="C23" i="10" s="1"/>
  <c r="F18" i="5"/>
  <c r="G17" i="5"/>
  <c r="C18" i="5" s="1"/>
  <c r="C85" i="12" l="1"/>
  <c r="A85" i="12"/>
  <c r="B86" i="12"/>
  <c r="G85" i="12"/>
  <c r="F85" i="12"/>
  <c r="G23" i="10"/>
  <c r="C24" i="10" s="1"/>
  <c r="D23" i="10"/>
  <c r="F19" i="5"/>
  <c r="E18" i="4"/>
  <c r="E24" i="4" s="1"/>
  <c r="D18" i="5"/>
  <c r="E18" i="5" s="1"/>
  <c r="G18" i="5" s="1"/>
  <c r="C19" i="5" s="1"/>
  <c r="B87" i="12" l="1"/>
  <c r="G86" i="12"/>
  <c r="F86" i="12"/>
  <c r="C86" i="12"/>
  <c r="A86" i="12"/>
  <c r="G24" i="10"/>
  <c r="C25" i="10" s="1"/>
  <c r="D24" i="10"/>
  <c r="D19" i="5"/>
  <c r="E19" i="5" s="1"/>
  <c r="G19" i="5" s="1"/>
  <c r="C20" i="5" s="1"/>
  <c r="F20" i="5"/>
  <c r="C87" i="12" l="1"/>
  <c r="A87" i="12"/>
  <c r="B88" i="12"/>
  <c r="G87" i="12"/>
  <c r="F87" i="12"/>
  <c r="G25" i="10"/>
  <c r="C26" i="10" s="1"/>
  <c r="D25" i="10"/>
  <c r="D20" i="5"/>
  <c r="E20" i="5" s="1"/>
  <c r="G20" i="5" s="1"/>
  <c r="C21" i="5" s="1"/>
  <c r="F21" i="5"/>
  <c r="G88" i="12" l="1"/>
  <c r="F88" i="12"/>
  <c r="C88" i="12"/>
  <c r="A88" i="12"/>
  <c r="B89" i="12"/>
  <c r="D26" i="10"/>
  <c r="G26" i="10"/>
  <c r="C27" i="10" s="1"/>
  <c r="D21" i="5"/>
  <c r="E21" i="5" s="1"/>
  <c r="G21" i="5" s="1"/>
  <c r="C22" i="5" s="1"/>
  <c r="F22" i="5"/>
  <c r="A89" i="12" l="1"/>
  <c r="B90" i="12"/>
  <c r="G89" i="12"/>
  <c r="F89" i="12"/>
  <c r="C89" i="12"/>
  <c r="G27" i="10"/>
  <c r="C28" i="10" s="1"/>
  <c r="D27" i="10"/>
  <c r="D22" i="5"/>
  <c r="E22" i="5" s="1"/>
  <c r="G22" i="5" s="1"/>
  <c r="C23" i="5" s="1"/>
  <c r="F23" i="5"/>
  <c r="F90" i="12" l="1"/>
  <c r="C90" i="12"/>
  <c r="A90" i="12"/>
  <c r="B91" i="12"/>
  <c r="G90" i="12"/>
  <c r="G28" i="10"/>
  <c r="C29" i="10" s="1"/>
  <c r="D28" i="10"/>
  <c r="D23" i="5"/>
  <c r="E23" i="5" s="1"/>
  <c r="G23" i="5" s="1"/>
  <c r="C24" i="5" s="1"/>
  <c r="F24" i="5"/>
  <c r="B92" i="12" l="1"/>
  <c r="G91" i="12"/>
  <c r="F91" i="12"/>
  <c r="C91" i="12"/>
  <c r="A91" i="12"/>
  <c r="G29" i="10"/>
  <c r="C30" i="10" s="1"/>
  <c r="D29" i="10"/>
  <c r="D24" i="5"/>
  <c r="E24" i="5" s="1"/>
  <c r="G24" i="5" s="1"/>
  <c r="C25" i="5" s="1"/>
  <c r="F25" i="5"/>
  <c r="C92" i="12" l="1"/>
  <c r="A92" i="12"/>
  <c r="B93" i="12"/>
  <c r="F92" i="12"/>
  <c r="G92" i="12"/>
  <c r="D30" i="10"/>
  <c r="G30" i="10"/>
  <c r="C31" i="10" s="1"/>
  <c r="D25" i="5"/>
  <c r="E25" i="5" s="1"/>
  <c r="G25" i="5" s="1"/>
  <c r="C26" i="5" s="1"/>
  <c r="F26" i="5"/>
  <c r="B94" i="12" l="1"/>
  <c r="G93" i="12"/>
  <c r="F93" i="12"/>
  <c r="C93" i="12"/>
  <c r="A93" i="12"/>
  <c r="G31" i="10"/>
  <c r="C32" i="10" s="1"/>
  <c r="D31" i="10"/>
  <c r="D26" i="5"/>
  <c r="E26" i="5" s="1"/>
  <c r="G26" i="5" s="1"/>
  <c r="C27" i="5" s="1"/>
  <c r="F27" i="5"/>
  <c r="A94" i="12" l="1"/>
  <c r="B95" i="12"/>
  <c r="G94" i="12"/>
  <c r="F94" i="12"/>
  <c r="C94" i="12"/>
  <c r="G32" i="10"/>
  <c r="C33" i="10" s="1"/>
  <c r="D32" i="10"/>
  <c r="D27" i="5"/>
  <c r="E27" i="5" s="1"/>
  <c r="G27" i="5" s="1"/>
  <c r="C28" i="5" s="1"/>
  <c r="F28" i="5"/>
  <c r="G95" i="12" l="1"/>
  <c r="F95" i="12"/>
  <c r="C95" i="12"/>
  <c r="A95" i="12"/>
  <c r="B96" i="12"/>
  <c r="D33" i="10"/>
  <c r="G33" i="10"/>
  <c r="C34" i="10" s="1"/>
  <c r="D28" i="5"/>
  <c r="E28" i="5" s="1"/>
  <c r="G28" i="5" s="1"/>
  <c r="C29" i="5" s="1"/>
  <c r="F29" i="5"/>
  <c r="B97" i="12" l="1"/>
  <c r="G96" i="12"/>
  <c r="F96" i="12"/>
  <c r="C96" i="12"/>
  <c r="A96" i="12"/>
  <c r="D34" i="10"/>
  <c r="G34" i="10"/>
  <c r="C35" i="10" s="1"/>
  <c r="D29" i="5"/>
  <c r="E29" i="5" s="1"/>
  <c r="G29" i="5" s="1"/>
  <c r="C30" i="5" s="1"/>
  <c r="F30" i="5"/>
  <c r="C97" i="12" l="1"/>
  <c r="A97" i="12"/>
  <c r="B98" i="12"/>
  <c r="G97" i="12"/>
  <c r="F97" i="12"/>
  <c r="G35" i="10"/>
  <c r="C36" i="10" s="1"/>
  <c r="D35" i="10"/>
  <c r="D30" i="5"/>
  <c r="E30" i="5" s="1"/>
  <c r="G30" i="5" s="1"/>
  <c r="C31" i="5" s="1"/>
  <c r="F31" i="5"/>
  <c r="B99" i="12" l="1"/>
  <c r="G98" i="12"/>
  <c r="F98" i="12"/>
  <c r="C98" i="12"/>
  <c r="A98" i="12"/>
  <c r="D36" i="10"/>
  <c r="G36" i="10"/>
  <c r="C37" i="10" s="1"/>
  <c r="D31" i="5"/>
  <c r="E31" i="5" s="1"/>
  <c r="G31" i="5" s="1"/>
  <c r="C32" i="5" s="1"/>
  <c r="F32" i="5"/>
  <c r="C99" i="12" l="1"/>
  <c r="A99" i="12"/>
  <c r="B100" i="12"/>
  <c r="G99" i="12"/>
  <c r="F99" i="12"/>
  <c r="G37" i="10"/>
  <c r="C38" i="10" s="1"/>
  <c r="D37" i="10"/>
  <c r="D32" i="5"/>
  <c r="E32" i="5" s="1"/>
  <c r="G32" i="5" s="1"/>
  <c r="C33" i="5" s="1"/>
  <c r="F33" i="5"/>
  <c r="G100" i="12" l="1"/>
  <c r="F100" i="12"/>
  <c r="C100" i="12"/>
  <c r="A100" i="12"/>
  <c r="B101" i="12"/>
  <c r="D38" i="10"/>
  <c r="G38" i="10"/>
  <c r="C39" i="10" s="1"/>
  <c r="D33" i="5"/>
  <c r="E33" i="5" s="1"/>
  <c r="G33" i="5" s="1"/>
  <c r="C34" i="5" s="1"/>
  <c r="F34" i="5"/>
  <c r="A101" i="12" l="1"/>
  <c r="B102" i="12"/>
  <c r="G101" i="12"/>
  <c r="F101" i="12"/>
  <c r="C101" i="12"/>
  <c r="G39" i="10"/>
  <c r="C40" i="10" s="1"/>
  <c r="D39" i="10"/>
  <c r="D34" i="5"/>
  <c r="E34" i="5" s="1"/>
  <c r="G34" i="5" s="1"/>
  <c r="C35" i="5" s="1"/>
  <c r="F35" i="5"/>
  <c r="F102" i="12" l="1"/>
  <c r="C102" i="12"/>
  <c r="A102" i="12"/>
  <c r="G102" i="12"/>
  <c r="B103" i="12"/>
  <c r="G40" i="10"/>
  <c r="C41" i="10" s="1"/>
  <c r="D40" i="10"/>
  <c r="D35" i="5"/>
  <c r="E35" i="5" s="1"/>
  <c r="G35" i="5" s="1"/>
  <c r="C36" i="5" s="1"/>
  <c r="F36" i="5"/>
  <c r="B104" i="12" l="1"/>
  <c r="G103" i="12"/>
  <c r="F103" i="12"/>
  <c r="C103" i="12"/>
  <c r="A103" i="12"/>
  <c r="D41" i="10"/>
  <c r="G41" i="10"/>
  <c r="C42" i="10" s="1"/>
  <c r="D36" i="5"/>
  <c r="E36" i="5" s="1"/>
  <c r="G36" i="5" s="1"/>
  <c r="C37" i="5" s="1"/>
  <c r="F37" i="5"/>
  <c r="C104" i="12" l="1"/>
  <c r="A104" i="12"/>
  <c r="B105" i="12"/>
  <c r="F104" i="12"/>
  <c r="G104" i="12"/>
  <c r="D42" i="10"/>
  <c r="G42" i="10"/>
  <c r="C43" i="10" s="1"/>
  <c r="D37" i="5"/>
  <c r="E37" i="5" s="1"/>
  <c r="G37" i="5" s="1"/>
  <c r="C38" i="5" s="1"/>
  <c r="F38" i="5"/>
  <c r="B106" i="12" l="1"/>
  <c r="G105" i="12"/>
  <c r="F105" i="12"/>
  <c r="C105" i="12"/>
  <c r="A105" i="12"/>
  <c r="G43" i="10"/>
  <c r="C44" i="10" s="1"/>
  <c r="D43" i="10"/>
  <c r="D38" i="5"/>
  <c r="E38" i="5" s="1"/>
  <c r="G38" i="5" s="1"/>
  <c r="C39" i="5" s="1"/>
  <c r="F39" i="5"/>
  <c r="A106" i="12" l="1"/>
  <c r="B107" i="12"/>
  <c r="G106" i="12"/>
  <c r="F106" i="12"/>
  <c r="C106" i="12"/>
  <c r="G44" i="10"/>
  <c r="C45" i="10" s="1"/>
  <c r="D44" i="10"/>
  <c r="D39" i="5"/>
  <c r="E39" i="5" s="1"/>
  <c r="G39" i="5" s="1"/>
  <c r="C40" i="5" s="1"/>
  <c r="F40" i="5"/>
  <c r="G107" i="12" l="1"/>
  <c r="F107" i="12"/>
  <c r="C107" i="12"/>
  <c r="A107" i="12"/>
  <c r="B108" i="12"/>
  <c r="G45" i="10"/>
  <c r="C46" i="10" s="1"/>
  <c r="D45" i="10"/>
  <c r="D40" i="5"/>
  <c r="E40" i="5"/>
  <c r="G40" i="5" s="1"/>
  <c r="C41" i="5" s="1"/>
  <c r="F41" i="5"/>
  <c r="B109" i="12" l="1"/>
  <c r="G108" i="12"/>
  <c r="F108" i="12"/>
  <c r="C108" i="12"/>
  <c r="A108" i="12"/>
  <c r="D46" i="10"/>
  <c r="G46" i="10"/>
  <c r="C47" i="10" s="1"/>
  <c r="D41" i="5"/>
  <c r="E41" i="5" s="1"/>
  <c r="G41" i="5" s="1"/>
  <c r="C42" i="5" s="1"/>
  <c r="F42" i="5"/>
  <c r="C109" i="12" l="1"/>
  <c r="A109" i="12"/>
  <c r="B110" i="12"/>
  <c r="G109" i="12"/>
  <c r="F109" i="12"/>
  <c r="G47" i="10"/>
  <c r="C48" i="10" s="1"/>
  <c r="D47" i="10"/>
  <c r="D42" i="5"/>
  <c r="E42" i="5" s="1"/>
  <c r="G42" i="5" s="1"/>
  <c r="C43" i="5" s="1"/>
  <c r="F43" i="5"/>
  <c r="B111" i="12" l="1"/>
  <c r="G110" i="12"/>
  <c r="F110" i="12"/>
  <c r="C110" i="12"/>
  <c r="A110" i="12"/>
  <c r="G48" i="10"/>
  <c r="C49" i="10" s="1"/>
  <c r="D48" i="10"/>
  <c r="D43" i="5"/>
  <c r="E43" i="5" s="1"/>
  <c r="G43" i="5" s="1"/>
  <c r="C44" i="5" s="1"/>
  <c r="F44" i="5"/>
  <c r="C111" i="12" l="1"/>
  <c r="A111" i="12"/>
  <c r="B112" i="12"/>
  <c r="G111" i="12"/>
  <c r="F111" i="12"/>
  <c r="G49" i="10"/>
  <c r="C50" i="10" s="1"/>
  <c r="D49" i="10"/>
  <c r="F45" i="5"/>
  <c r="D44" i="5"/>
  <c r="E44" i="5" s="1"/>
  <c r="G44" i="5" s="1"/>
  <c r="C45" i="5" s="1"/>
  <c r="G112" i="12" l="1"/>
  <c r="F112" i="12"/>
  <c r="C112" i="12"/>
  <c r="A112" i="12"/>
  <c r="B113" i="12"/>
  <c r="D50" i="10"/>
  <c r="G50" i="10"/>
  <c r="C51" i="10" s="1"/>
  <c r="D45" i="5"/>
  <c r="E45" i="5"/>
  <c r="G45" i="5" s="1"/>
  <c r="C46" i="5" s="1"/>
  <c r="F46" i="5"/>
  <c r="A113" i="12" l="1"/>
  <c r="B114" i="12"/>
  <c r="G113" i="12"/>
  <c r="F113" i="12"/>
  <c r="C113" i="12"/>
  <c r="G51" i="10"/>
  <c r="C52" i="10" s="1"/>
  <c r="D51" i="10"/>
  <c r="D46" i="5"/>
  <c r="E46" i="5"/>
  <c r="G46" i="5" s="1"/>
  <c r="C47" i="5" s="1"/>
  <c r="F47" i="5"/>
  <c r="F114" i="12" l="1"/>
  <c r="C114" i="12"/>
  <c r="A114" i="12"/>
  <c r="B115" i="12"/>
  <c r="G114" i="12"/>
  <c r="G52" i="10"/>
  <c r="C53" i="10" s="1"/>
  <c r="D52" i="10"/>
  <c r="D47" i="5"/>
  <c r="E47" i="5"/>
  <c r="G47" i="5" s="1"/>
  <c r="C48" i="5" s="1"/>
  <c r="F48" i="5"/>
  <c r="B116" i="12" l="1"/>
  <c r="G115" i="12"/>
  <c r="F115" i="12"/>
  <c r="C115" i="12"/>
  <c r="A115" i="12"/>
  <c r="D53" i="10"/>
  <c r="G53" i="10"/>
  <c r="C54" i="10" s="1"/>
  <c r="D48" i="5"/>
  <c r="E48" i="5" s="1"/>
  <c r="G48" i="5" s="1"/>
  <c r="C49" i="5" s="1"/>
  <c r="F49" i="5"/>
  <c r="C116" i="12" l="1"/>
  <c r="A116" i="12"/>
  <c r="B117" i="12"/>
  <c r="F116" i="12"/>
  <c r="G116" i="12"/>
  <c r="D54" i="10"/>
  <c r="G54" i="10"/>
  <c r="C55" i="10" s="1"/>
  <c r="D49" i="5"/>
  <c r="E49" i="5" s="1"/>
  <c r="G49" i="5" s="1"/>
  <c r="C50" i="5" s="1"/>
  <c r="F50" i="5"/>
  <c r="B118" i="12" l="1"/>
  <c r="G117" i="12"/>
  <c r="F117" i="12"/>
  <c r="C117" i="12"/>
  <c r="A117" i="12"/>
  <c r="G55" i="10"/>
  <c r="D55" i="10"/>
  <c r="D50" i="5"/>
  <c r="E50" i="5" s="1"/>
  <c r="G50" i="5" s="1"/>
  <c r="C51" i="5" s="1"/>
  <c r="F51" i="5"/>
  <c r="A118" i="12" l="1"/>
  <c r="B119" i="12"/>
  <c r="G118" i="12"/>
  <c r="F118" i="12"/>
  <c r="C118" i="12"/>
  <c r="D51" i="5"/>
  <c r="E51" i="5"/>
  <c r="G51" i="5" s="1"/>
  <c r="C52" i="5" s="1"/>
  <c r="F52" i="5"/>
  <c r="G119" i="12" l="1"/>
  <c r="F119" i="12"/>
  <c r="C119" i="12"/>
  <c r="A119" i="12"/>
  <c r="B120" i="12"/>
  <c r="D52" i="5"/>
  <c r="E52" i="5"/>
  <c r="G52" i="5" s="1"/>
  <c r="C53" i="5" s="1"/>
  <c r="F53" i="5"/>
  <c r="B121" i="12" l="1"/>
  <c r="G120" i="12"/>
  <c r="F120" i="12"/>
  <c r="C120" i="12"/>
  <c r="A120" i="12"/>
  <c r="D53" i="5"/>
  <c r="E53" i="5"/>
  <c r="G53" i="5" s="1"/>
  <c r="C54" i="5" s="1"/>
  <c r="F54" i="5"/>
  <c r="C121" i="12" l="1"/>
  <c r="A121" i="12"/>
  <c r="B122" i="12"/>
  <c r="G121" i="12"/>
  <c r="F121" i="12"/>
  <c r="D54" i="5"/>
  <c r="E54" i="5"/>
  <c r="G54" i="5" s="1"/>
  <c r="C55" i="5" s="1"/>
  <c r="F55" i="5"/>
  <c r="B123" i="12" l="1"/>
  <c r="G122" i="12"/>
  <c r="F122" i="12"/>
  <c r="C122" i="12"/>
  <c r="A122" i="12"/>
  <c r="D55" i="5"/>
  <c r="E55" i="5"/>
  <c r="G55" i="5" s="1"/>
  <c r="C56" i="5" s="1"/>
  <c r="F56" i="5"/>
  <c r="C123" i="12" l="1"/>
  <c r="A123" i="12"/>
  <c r="B124" i="12"/>
  <c r="G123" i="12"/>
  <c r="F123" i="12"/>
  <c r="D56" i="5"/>
  <c r="E56" i="5" s="1"/>
  <c r="G56" i="5" s="1"/>
  <c r="C57" i="5" s="1"/>
  <c r="F57" i="5"/>
  <c r="G124" i="12" l="1"/>
  <c r="F124" i="12"/>
  <c r="C124" i="12"/>
  <c r="A124" i="12"/>
  <c r="B125" i="12"/>
  <c r="D57" i="5"/>
  <c r="E57" i="5"/>
  <c r="G57" i="5" s="1"/>
  <c r="C58" i="5" s="1"/>
  <c r="F58" i="5"/>
  <c r="A125" i="12" l="1"/>
  <c r="B126" i="12"/>
  <c r="G125" i="12"/>
  <c r="F125" i="12"/>
  <c r="C125" i="12"/>
  <c r="D58" i="5"/>
  <c r="E58" i="5" s="1"/>
  <c r="G58" i="5" s="1"/>
  <c r="C59" i="5" s="1"/>
  <c r="F59" i="5"/>
  <c r="F126" i="12" l="1"/>
  <c r="C126" i="12"/>
  <c r="A126" i="12"/>
  <c r="B127" i="12"/>
  <c r="G126" i="12"/>
  <c r="D59" i="5"/>
  <c r="E59" i="5"/>
  <c r="G59" i="5" s="1"/>
  <c r="C60" i="5" s="1"/>
  <c r="F60" i="5"/>
  <c r="B128" i="12" l="1"/>
  <c r="G127" i="12"/>
  <c r="F127" i="12"/>
  <c r="C127" i="12"/>
  <c r="A127" i="12"/>
  <c r="D60" i="5"/>
  <c r="E60" i="5" s="1"/>
  <c r="G60" i="5" s="1"/>
  <c r="C61" i="5" s="1"/>
  <c r="F61" i="5"/>
  <c r="C128" i="12" l="1"/>
  <c r="A128" i="12"/>
  <c r="B129" i="12"/>
  <c r="F128" i="12"/>
  <c r="G128" i="12"/>
  <c r="D61" i="5"/>
  <c r="E61" i="5" s="1"/>
  <c r="G61" i="5" s="1"/>
  <c r="C62" i="5" s="1"/>
  <c r="F62" i="5"/>
  <c r="B130" i="12" l="1"/>
  <c r="G129" i="12"/>
  <c r="F129" i="12"/>
  <c r="C129" i="12"/>
  <c r="A129" i="12"/>
  <c r="D62" i="5"/>
  <c r="E62" i="5"/>
  <c r="G62" i="5" s="1"/>
  <c r="C63" i="5" s="1"/>
  <c r="F63" i="5"/>
  <c r="A130" i="12" l="1"/>
  <c r="B131" i="12"/>
  <c r="G130" i="12"/>
  <c r="F130" i="12"/>
  <c r="C130" i="12"/>
  <c r="D63" i="5"/>
  <c r="E63" i="5"/>
  <c r="G63" i="5" s="1"/>
  <c r="C64" i="5" s="1"/>
  <c r="F64" i="5"/>
  <c r="G131" i="12" l="1"/>
  <c r="F131" i="12"/>
  <c r="C131" i="12"/>
  <c r="A131" i="12"/>
  <c r="B132" i="12"/>
  <c r="D64" i="5"/>
  <c r="E64" i="5"/>
  <c r="G64" i="5" s="1"/>
  <c r="C65" i="5" s="1"/>
  <c r="F65" i="5"/>
  <c r="B133" i="12" l="1"/>
  <c r="G132" i="12"/>
  <c r="F132" i="12"/>
  <c r="C132" i="12"/>
  <c r="A132" i="12"/>
  <c r="D65" i="5"/>
  <c r="E65" i="5"/>
  <c r="G65" i="5" s="1"/>
  <c r="C66" i="5" s="1"/>
  <c r="F66" i="5"/>
  <c r="C133" i="12" l="1"/>
  <c r="A133" i="12"/>
  <c r="B134" i="12"/>
  <c r="G133" i="12"/>
  <c r="F133" i="12"/>
  <c r="D66" i="5"/>
  <c r="E66" i="5" s="1"/>
  <c r="G66" i="5" s="1"/>
  <c r="C67" i="5" s="1"/>
  <c r="F67" i="5"/>
  <c r="B135" i="12" l="1"/>
  <c r="G134" i="12"/>
  <c r="F134" i="12"/>
  <c r="C134" i="12"/>
  <c r="A134" i="12"/>
  <c r="D67" i="5"/>
  <c r="E67" i="5"/>
  <c r="G67" i="5" s="1"/>
  <c r="C68" i="5" s="1"/>
  <c r="F68" i="5"/>
  <c r="C135" i="12" l="1"/>
  <c r="A135" i="12"/>
  <c r="B136" i="12"/>
  <c r="G135" i="12"/>
  <c r="F135" i="12"/>
  <c r="D68" i="5"/>
  <c r="E68" i="5"/>
  <c r="G68" i="5" s="1"/>
  <c r="C69" i="5" s="1"/>
  <c r="F69" i="5"/>
  <c r="G136" i="12" l="1"/>
  <c r="F136" i="12"/>
  <c r="C136" i="12"/>
  <c r="A136" i="12"/>
  <c r="B137" i="12"/>
  <c r="D69" i="5"/>
  <c r="E69" i="5"/>
  <c r="G69" i="5" s="1"/>
  <c r="C70" i="5" s="1"/>
  <c r="F70" i="5"/>
  <c r="A137" i="12" l="1"/>
  <c r="B138" i="12"/>
  <c r="G137" i="12"/>
  <c r="F137" i="12"/>
  <c r="C137" i="12"/>
  <c r="D70" i="5"/>
  <c r="E70" i="5"/>
  <c r="G70" i="5" s="1"/>
  <c r="C71" i="5" s="1"/>
  <c r="F71" i="5"/>
  <c r="F138" i="12" l="1"/>
  <c r="C138" i="12"/>
  <c r="A138" i="12"/>
  <c r="B139" i="12"/>
  <c r="G138" i="12"/>
  <c r="D71" i="5"/>
  <c r="E71" i="5" s="1"/>
  <c r="G71" i="5" s="1"/>
  <c r="C72" i="5" s="1"/>
  <c r="F72" i="5"/>
  <c r="B140" i="12" l="1"/>
  <c r="G139" i="12"/>
  <c r="F139" i="12"/>
  <c r="C139" i="12"/>
  <c r="A139" i="12"/>
  <c r="D72" i="5"/>
  <c r="E72" i="5"/>
  <c r="G72" i="5" s="1"/>
  <c r="C73" i="5" s="1"/>
  <c r="F73" i="5"/>
  <c r="C140" i="12" l="1"/>
  <c r="A140" i="12"/>
  <c r="B141" i="12"/>
  <c r="G140" i="12"/>
  <c r="F140" i="12"/>
  <c r="D73" i="5"/>
  <c r="E73" i="5" s="1"/>
  <c r="G73" i="5" s="1"/>
  <c r="C74" i="5" s="1"/>
  <c r="F74" i="5"/>
  <c r="B142" i="12" l="1"/>
  <c r="G141" i="12"/>
  <c r="F141" i="12"/>
  <c r="C141" i="12"/>
  <c r="A141" i="12"/>
  <c r="D74" i="5"/>
  <c r="E74" i="5"/>
  <c r="G74" i="5" s="1"/>
  <c r="C75" i="5" s="1"/>
  <c r="F75" i="5"/>
  <c r="A142" i="12" l="1"/>
  <c r="B143" i="12"/>
  <c r="G142" i="12"/>
  <c r="F142" i="12"/>
  <c r="C142" i="12"/>
  <c r="D75" i="5"/>
  <c r="E75" i="5"/>
  <c r="G75" i="5" s="1"/>
  <c r="C76" i="5" s="1"/>
  <c r="F76" i="5"/>
  <c r="G143" i="12" l="1"/>
  <c r="F143" i="12"/>
  <c r="C143" i="12"/>
  <c r="A143" i="12"/>
  <c r="D76" i="5"/>
  <c r="E76" i="5"/>
  <c r="G76" i="5" s="1"/>
  <c r="E35" i="4" l="1"/>
  <c r="E36" i="4" l="1"/>
  <c r="E38" i="4" s="1"/>
  <c r="F24" i="4"/>
  <c r="F35" i="4" s="1"/>
  <c r="F39" i="4" l="1"/>
  <c r="F36" i="4"/>
  <c r="F38" i="4" s="1"/>
  <c r="F40" i="4" s="1"/>
  <c r="J38" i="4"/>
  <c r="J40" i="4" s="1"/>
  <c r="I38" i="4"/>
  <c r="H38" i="4"/>
  <c r="H40" i="4" s="1"/>
  <c r="G38" i="4"/>
</calcChain>
</file>

<file path=xl/sharedStrings.xml><?xml version="1.0" encoding="utf-8"?>
<sst xmlns="http://schemas.openxmlformats.org/spreadsheetml/2006/main" count="182" uniqueCount="87">
  <si>
    <t>Lisa 3</t>
  </si>
  <si>
    <t>üürilepingule nr KPJ-4/2020-352</t>
  </si>
  <si>
    <t>Üürnik</t>
  </si>
  <si>
    <t>Viru Maakohus</t>
  </si>
  <si>
    <t>Üüripinna aadress</t>
  </si>
  <si>
    <t>Lääne-Virumaa, Rakvere, Rohuaia tn 8</t>
  </si>
  <si>
    <t>Üüripind (hooned)</t>
  </si>
  <si>
    <r>
      <t>m</t>
    </r>
    <r>
      <rPr>
        <b/>
        <vertAlign val="superscript"/>
        <sz val="11"/>
        <color indexed="8"/>
        <rFont val="Times New Roman"/>
        <family val="1"/>
      </rPr>
      <t>2</t>
    </r>
  </si>
  <si>
    <t>Territoorium</t>
  </si>
  <si>
    <t>01.06.2024 - 31.12.2024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</si>
  <si>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</si>
  <si>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</si>
  <si>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</si>
  <si>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</si>
  <si>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</si>
  <si>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</si>
  <si>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</si>
  <si>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</si>
  <si>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
  </si>
  <si>
    <t>Tasutakse kuni 31.05.2024</t>
  </si>
  <si>
    <t>Kapitalikomponent (pisiparendus lisa 6.2 alusel)</t>
  </si>
  <si>
    <t>Kapitalikomponent (pisiparendus lisa 6.3 alusel)</t>
  </si>
  <si>
    <t>Kapitalikomponent (tavasisustus lisa 6.3 alusel)</t>
  </si>
  <si>
    <t>Remonttööd</t>
  </si>
  <si>
    <t>Remonttööd (tavasisustus lisa 6.3 alusel)</t>
  </si>
  <si>
    <t>Kinnisvara haldamine (haldusteenus)</t>
  </si>
  <si>
    <t xml:space="preserve"> Indekseerimine* alates 01.01.2022.a,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</si>
  <si>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</si>
  <si>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</si>
  <si>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</si>
  <si>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</si>
  <si>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</si>
  <si>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</si>
  <si>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</si>
  <si>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</si>
  <si>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</si>
  <si>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</si>
  <si>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</si>
  <si>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</si>
  <si>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</si>
  <si>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</si>
  <si>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</si>
  <si>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</si>
  <si>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</si>
  <si>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2 kuud</t>
  </si>
  <si>
    <t>7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</si>
  <si>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</si>
  <si>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</si>
  <si>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</si>
  <si>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</si>
  <si>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</si>
  <si>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</si>
  <si>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</si>
  <si>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</si>
  <si>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</si>
  <si>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</si>
  <si>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</si>
  <si>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</si>
  <si>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</si>
  <si>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</si>
  <si>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</si>
  <si>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</si>
  <si>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</si>
  <si>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</si>
  <si>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</si>
  <si>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</si>
  <si>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</si>
  <si>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2020 II pa</t>
  </si>
  <si>
    <t>Kuupäev</t>
  </si>
  <si>
    <t>Jrk nr</t>
  </si>
  <si>
    <t>Algjääk</t>
  </si>
  <si>
    <t>Intress</t>
  </si>
  <si>
    <t>Põhiosa</t>
  </si>
  <si>
    <t>Kap.komponent</t>
  </si>
  <si>
    <t>Lõppjääk</t>
  </si>
  <si>
    <t>Kapitalikomponendi annuiteetmaksegraafik - Rohuaia 8</t>
  </si>
  <si>
    <t>Kapitali tulumäär 2014 II pa</t>
  </si>
  <si>
    <t>Kapitalikomponendi annuiteetmaksegraafik - Rohuaia tn 8, Rakvere</t>
  </si>
  <si>
    <t>Investeering</t>
  </si>
  <si>
    <t>Investeeringu jääk</t>
  </si>
  <si>
    <t>Kapitali tulumäär 2023 II pa</t>
  </si>
  <si>
    <t>Üür ja kõrvalteenuste tasu 01.11.2023 - 31.12.2024</t>
  </si>
  <si>
    <t>01.11.2023 - 31.12.2023</t>
  </si>
  <si>
    <t>01.01.2024 - 31.05.2024</t>
  </si>
  <si>
    <t>5 kuud</t>
  </si>
  <si>
    <t>Käibemaks kuni 31.12.2023</t>
  </si>
  <si>
    <t>Käibemaks al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</si>
</sst>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s>
  <fonts count="34"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1"/>
      <color rgb="FF000000"/>
      <name val="Calibri"/>
      <family val="2"/>
      <charset val="186"/>
      <scheme val="minor"/>
    </font>
    <font>
      <sz val="11"/>
      <color rgb="FF000000"/>
      <name val="Calibri"/>
      <family val="2"/>
      <charset val="186"/>
      <scheme val="minor"/>
    </font>
    <font>
      <sz val="11"/>
      <name val="Calibri"/>
      <family val="2"/>
      <scheme val="minor"/>
    </font>
    <font>
      <b/>
      <sz val="14"/>
      <name val="Calibri"/>
      <family val="2"/>
    </font>
    <font>
      <b/>
      <sz val="11"/>
      <name val="Calibri"/>
      <family val="2"/>
      <scheme val="minor"/>
    </font>
    <font>
      <b/>
      <i/>
      <sz val="11"/>
      <name val="Calibri"/>
      <family val="2"/>
    </font>
    <font>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22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8" fillId="0" borderId="1" xfId="0" applyFont="1" applyBorder="1"/>
    <xf numFmtId="0" fontId="8" fillId="0" borderId="4" xfId="0" applyFont="1" applyBorder="1" applyAlignment="1">
      <alignment horizontal="center"/>
    </xf>
    <xf numFmtId="0" fontId="10" fillId="2" borderId="5" xfId="0" applyFont="1" applyFill="1" applyBorder="1" applyAlignment="1">
      <alignment horizontal="center"/>
    </xf>
    <xf numFmtId="0" fontId="10" fillId="2" borderId="6" xfId="0" applyFont="1" applyFill="1" applyBorder="1"/>
    <xf numFmtId="4" fontId="2" fillId="2" borderId="5" xfId="0" applyNumberFormat="1" applyFont="1" applyFill="1" applyBorder="1" applyAlignment="1">
      <alignment horizontal="right"/>
    </xf>
    <xf numFmtId="0" fontId="8" fillId="2" borderId="3" xfId="0" applyFont="1" applyFill="1" applyBorder="1"/>
    <xf numFmtId="0" fontId="10" fillId="3" borderId="7" xfId="0" applyFont="1" applyFill="1" applyBorder="1" applyAlignment="1">
      <alignment horizontal="center"/>
    </xf>
    <xf numFmtId="0" fontId="10" fillId="3" borderId="0" xfId="0" applyFont="1" applyFill="1"/>
    <xf numFmtId="4" fontId="11" fillId="3" borderId="7" xfId="0" applyNumberFormat="1" applyFont="1" applyFill="1" applyBorder="1" applyAlignment="1">
      <alignment horizontal="right"/>
    </xf>
    <xf numFmtId="0" fontId="8" fillId="3" borderId="8" xfId="0" applyFont="1" applyFill="1" applyBorder="1"/>
    <xf numFmtId="0" fontId="10" fillId="2" borderId="5" xfId="0" applyFont="1" applyFill="1" applyBorder="1" applyAlignment="1">
      <alignment horizontal="left"/>
    </xf>
    <xf numFmtId="4" fontId="10" fillId="2" borderId="4" xfId="0" applyNumberFormat="1" applyFont="1" applyFill="1" applyBorder="1" applyAlignment="1">
      <alignment horizontal="center"/>
    </xf>
    <xf numFmtId="0" fontId="10" fillId="2" borderId="3" xfId="0" applyFont="1" applyFill="1" applyBorder="1" applyAlignment="1">
      <alignment horizontal="center"/>
    </xf>
    <xf numFmtId="0" fontId="10" fillId="4" borderId="9" xfId="0" applyFont="1" applyFill="1" applyBorder="1" applyAlignment="1">
      <alignment horizontal="left"/>
    </xf>
    <xf numFmtId="0" fontId="10" fillId="4" borderId="10" xfId="0" applyFont="1" applyFill="1" applyBorder="1"/>
    <xf numFmtId="0" fontId="8" fillId="4" borderId="11" xfId="0" applyFont="1" applyFill="1" applyBorder="1"/>
    <xf numFmtId="0" fontId="10" fillId="0" borderId="0" xfId="0" applyFont="1" applyAlignment="1">
      <alignment horizontal="left"/>
    </xf>
    <xf numFmtId="4" fontId="10" fillId="0" borderId="7" xfId="0" applyNumberFormat="1" applyFont="1" applyBorder="1" applyAlignment="1">
      <alignment horizontal="right"/>
    </xf>
    <xf numFmtId="4" fontId="10" fillId="0" borderId="8"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7"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2" xfId="0" applyNumberFormat="1" applyFont="1" applyBorder="1"/>
    <xf numFmtId="4" fontId="2" fillId="0" borderId="13" xfId="0" applyNumberFormat="1" applyFont="1" applyBorder="1"/>
    <xf numFmtId="3" fontId="2" fillId="0" borderId="0" xfId="0" applyNumberFormat="1" applyFont="1"/>
    <xf numFmtId="4" fontId="2" fillId="0" borderId="0" xfId="0" applyNumberFormat="1" applyFont="1"/>
    <xf numFmtId="0" fontId="8" fillId="0" borderId="14" xfId="0" applyFont="1" applyBorder="1"/>
    <xf numFmtId="4" fontId="8" fillId="0" borderId="15" xfId="0" applyNumberFormat="1" applyFont="1" applyBorder="1" applyAlignment="1">
      <alignment wrapText="1"/>
    </xf>
    <xf numFmtId="4" fontId="10" fillId="2" borderId="3" xfId="0" applyNumberFormat="1" applyFont="1" applyFill="1" applyBorder="1" applyAlignment="1">
      <alignment horizontal="right"/>
    </xf>
    <xf numFmtId="0" fontId="8" fillId="0" borderId="5" xfId="0" applyFont="1" applyBorder="1" applyAlignment="1">
      <alignment horizontal="center"/>
    </xf>
    <xf numFmtId="0" fontId="8" fillId="0" borderId="16" xfId="0" applyFont="1" applyBorder="1"/>
    <xf numFmtId="0" fontId="8" fillId="0" borderId="17" xfId="0" applyFont="1" applyBorder="1"/>
    <xf numFmtId="0" fontId="10" fillId="2" borderId="18" xfId="0" applyFont="1" applyFill="1" applyBorder="1" applyAlignment="1">
      <alignment horizontal="center"/>
    </xf>
    <xf numFmtId="4" fontId="10" fillId="3" borderId="3" xfId="0" applyNumberFormat="1" applyFont="1" applyFill="1" applyBorder="1" applyAlignment="1">
      <alignment horizontal="right"/>
    </xf>
    <xf numFmtId="0" fontId="13" fillId="0" borderId="0" xfId="0" applyFont="1"/>
    <xf numFmtId="0" fontId="9" fillId="0" borderId="0" xfId="0" applyFont="1" applyAlignment="1">
      <alignment horizontal="left" wrapText="1"/>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6"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0" fontId="17" fillId="5" borderId="0" xfId="1" applyFont="1" applyFill="1"/>
    <xf numFmtId="4" fontId="6" fillId="5" borderId="0" xfId="1" applyNumberFormat="1" applyFill="1"/>
    <xf numFmtId="0" fontId="6" fillId="6" borderId="20" xfId="1" applyFill="1" applyBorder="1"/>
    <xf numFmtId="0" fontId="6" fillId="5" borderId="21" xfId="1" applyFill="1" applyBorder="1"/>
    <xf numFmtId="0" fontId="0" fillId="3" borderId="21" xfId="0" applyFill="1" applyBorder="1"/>
    <xf numFmtId="0" fontId="6" fillId="6" borderId="22" xfId="1" applyFill="1" applyBorder="1"/>
    <xf numFmtId="0" fontId="6" fillId="6" borderId="23" xfId="1" applyFill="1" applyBorder="1"/>
    <xf numFmtId="0" fontId="0" fillId="3" borderId="0" xfId="0" applyFill="1"/>
    <xf numFmtId="0" fontId="6" fillId="6" borderId="24" xfId="1" applyFill="1" applyBorder="1"/>
    <xf numFmtId="0" fontId="6" fillId="6" borderId="19" xfId="1" applyFill="1" applyBorder="1"/>
    <xf numFmtId="0" fontId="18" fillId="3" borderId="0" xfId="1" applyFont="1" applyFill="1"/>
    <xf numFmtId="0" fontId="19" fillId="5" borderId="31" xfId="1" applyFont="1" applyFill="1" applyBorder="1" applyAlignment="1">
      <alignment horizontal="right"/>
    </xf>
    <xf numFmtId="167" fontId="20"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7" xfId="0" applyNumberFormat="1" applyFont="1" applyBorder="1" applyAlignment="1">
      <alignment horizontal="right"/>
    </xf>
    <xf numFmtId="4" fontId="8" fillId="0" borderId="4" xfId="0" applyNumberFormat="1" applyFont="1" applyBorder="1" applyAlignment="1">
      <alignment horizontal="right" wrapText="1"/>
    </xf>
    <xf numFmtId="0" fontId="21" fillId="0" borderId="0" xfId="0" applyFont="1"/>
    <xf numFmtId="4" fontId="8" fillId="0" borderId="26" xfId="0" applyNumberFormat="1" applyFont="1" applyBorder="1" applyAlignment="1">
      <alignment horizontal="center" vertical="center" wrapText="1"/>
    </xf>
    <xf numFmtId="4" fontId="8" fillId="0" borderId="4" xfId="0" applyNumberFormat="1" applyFont="1" applyBorder="1" applyAlignment="1">
      <alignment vertical="center" wrapText="1"/>
    </xf>
    <xf numFmtId="4" fontId="22" fillId="3" borderId="15" xfId="0" applyNumberFormat="1" applyFont="1" applyFill="1" applyBorder="1" applyAlignment="1">
      <alignment vertical="center" wrapText="1"/>
    </xf>
    <xf numFmtId="4" fontId="23" fillId="4" borderId="12" xfId="0" applyNumberFormat="1" applyFont="1" applyFill="1" applyBorder="1" applyAlignment="1">
      <alignment horizontal="right"/>
    </xf>
    <xf numFmtId="4" fontId="23" fillId="4" borderId="13" xfId="0" applyNumberFormat="1" applyFont="1" applyFill="1" applyBorder="1" applyAlignment="1">
      <alignment horizontal="right"/>
    </xf>
    <xf numFmtId="3" fontId="2" fillId="0" borderId="1" xfId="0" applyNumberFormat="1" applyFont="1" applyBorder="1" applyAlignment="1">
      <alignment horizontal="right"/>
    </xf>
    <xf numFmtId="0" fontId="7" fillId="3" borderId="0" xfId="0" applyFont="1" applyFill="1" applyProtection="1">
      <protection hidden="1"/>
    </xf>
    <xf numFmtId="0" fontId="6" fillId="6" borderId="0" xfId="1" applyFill="1"/>
    <xf numFmtId="167" fontId="0" fillId="3" borderId="0" xfId="0" applyNumberFormat="1" applyFill="1"/>
    <xf numFmtId="4" fontId="6" fillId="6" borderId="0" xfId="1" applyNumberFormat="1" applyFill="1"/>
    <xf numFmtId="170" fontId="6" fillId="3" borderId="0" xfId="1" applyNumberFormat="1" applyFill="1"/>
    <xf numFmtId="166" fontId="6" fillId="6" borderId="0" xfId="1" applyNumberFormat="1" applyFill="1"/>
    <xf numFmtId="0" fontId="26" fillId="0" borderId="0" xfId="0" applyFont="1" applyAlignment="1">
      <alignment horizontal="right"/>
    </xf>
    <xf numFmtId="4" fontId="22" fillId="3" borderId="4" xfId="0" applyNumberFormat="1" applyFont="1" applyFill="1" applyBorder="1" applyAlignment="1">
      <alignment horizontal="right" wrapText="1"/>
    </xf>
    <xf numFmtId="0" fontId="10" fillId="0" borderId="32" xfId="0" applyFont="1" applyBorder="1" applyAlignment="1">
      <alignment horizontal="left"/>
    </xf>
    <xf numFmtId="0" fontId="27" fillId="3" borderId="0" xfId="1" applyFont="1" applyFill="1" applyAlignment="1">
      <alignment horizontal="right"/>
    </xf>
    <xf numFmtId="0" fontId="28" fillId="3" borderId="0" xfId="1" applyFont="1" applyFill="1" applyAlignment="1">
      <alignment horizontal="right"/>
    </xf>
    <xf numFmtId="167" fontId="6" fillId="6" borderId="21" xfId="1" applyNumberFormat="1" applyFill="1" applyBorder="1"/>
    <xf numFmtId="10" fontId="6" fillId="6" borderId="0" xfId="2" applyNumberFormat="1" applyFont="1" applyFill="1"/>
    <xf numFmtId="0" fontId="6" fillId="6" borderId="17" xfId="1" applyFill="1" applyBorder="1"/>
    <xf numFmtId="0" fontId="6" fillId="5" borderId="25" xfId="1" applyFill="1" applyBorder="1"/>
    <xf numFmtId="0" fontId="0" fillId="3" borderId="25" xfId="0" applyFill="1" applyBorder="1"/>
    <xf numFmtId="168" fontId="4" fillId="5" borderId="0" xfId="1" applyNumberFormat="1" applyFont="1" applyFill="1"/>
    <xf numFmtId="2" fontId="12" fillId="0" borderId="27" xfId="0" applyNumberFormat="1" applyFont="1" applyBorder="1" applyAlignment="1">
      <alignment horizontal="right"/>
    </xf>
    <xf numFmtId="0" fontId="4" fillId="3" borderId="0" xfId="1" applyFont="1" applyFill="1"/>
    <xf numFmtId="0" fontId="29" fillId="3" borderId="0" xfId="0" applyFont="1" applyFill="1"/>
    <xf numFmtId="0" fontId="29" fillId="7" borderId="0" xfId="0" applyFont="1" applyFill="1" applyProtection="1">
      <protection hidden="1"/>
    </xf>
    <xf numFmtId="0" fontId="29" fillId="7" borderId="0" xfId="0" applyFont="1" applyFill="1"/>
    <xf numFmtId="0" fontId="30" fillId="5" borderId="0" xfId="1" applyFont="1" applyFill="1"/>
    <xf numFmtId="4" fontId="30" fillId="5" borderId="0" xfId="1" applyNumberFormat="1" applyFont="1" applyFill="1"/>
    <xf numFmtId="0" fontId="29" fillId="7" borderId="0" xfId="0" applyFont="1" applyFill="1" applyProtection="1">
      <protection locked="0" hidden="1"/>
    </xf>
    <xf numFmtId="164" fontId="29" fillId="7" borderId="0" xfId="0" applyNumberFormat="1" applyFont="1" applyFill="1" applyProtection="1">
      <protection hidden="1"/>
    </xf>
    <xf numFmtId="169" fontId="29" fillId="7" borderId="0" xfId="2" applyNumberFormat="1" applyFont="1" applyFill="1"/>
    <xf numFmtId="4" fontId="29" fillId="3" borderId="0" xfId="0" applyNumberFormat="1" applyFont="1" applyFill="1"/>
    <xf numFmtId="2" fontId="29" fillId="3" borderId="0" xfId="0" applyNumberFormat="1" applyFont="1" applyFill="1"/>
    <xf numFmtId="4" fontId="4" fillId="5" borderId="0" xfId="1" applyNumberFormat="1" applyFont="1" applyFill="1"/>
    <xf numFmtId="168" fontId="29" fillId="3" borderId="0" xfId="0" applyNumberFormat="1" applyFont="1" applyFill="1"/>
    <xf numFmtId="0" fontId="4" fillId="6" borderId="20" xfId="1" applyFont="1" applyFill="1" applyBorder="1"/>
    <xf numFmtId="0" fontId="4" fillId="5" borderId="21" xfId="1" applyFont="1" applyFill="1" applyBorder="1"/>
    <xf numFmtId="0" fontId="29" fillId="3" borderId="21" xfId="0" applyFont="1" applyFill="1" applyBorder="1"/>
    <xf numFmtId="167" fontId="4" fillId="6" borderId="21" xfId="1" applyNumberFormat="1" applyFont="1" applyFill="1" applyBorder="1"/>
    <xf numFmtId="0" fontId="4" fillId="6" borderId="22" xfId="1" applyFont="1" applyFill="1" applyBorder="1"/>
    <xf numFmtId="0" fontId="31" fillId="3" borderId="0" xfId="0" applyFont="1" applyFill="1" applyProtection="1">
      <protection hidden="1"/>
    </xf>
    <xf numFmtId="0" fontId="4" fillId="6" borderId="23" xfId="1" applyFont="1" applyFill="1" applyBorder="1"/>
    <xf numFmtId="0" fontId="4" fillId="6" borderId="0" xfId="1" applyFont="1" applyFill="1"/>
    <xf numFmtId="0" fontId="4" fillId="6" borderId="24" xfId="1" applyFont="1" applyFill="1" applyBorder="1"/>
    <xf numFmtId="164" fontId="29" fillId="3" borderId="0" xfId="0" applyNumberFormat="1" applyFont="1" applyFill="1" applyProtection="1">
      <protection hidden="1"/>
    </xf>
    <xf numFmtId="167" fontId="29" fillId="3" borderId="0" xfId="0" applyNumberFormat="1" applyFont="1" applyFill="1"/>
    <xf numFmtId="3" fontId="4" fillId="6" borderId="0" xfId="1"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29" fillId="3" borderId="0" xfId="0" applyFont="1" applyFill="1" applyProtection="1">
      <protection locked="0" hidden="1"/>
    </xf>
    <xf numFmtId="0" fontId="4" fillId="6" borderId="17" xfId="1" applyFont="1" applyFill="1" applyBorder="1"/>
    <xf numFmtId="0" fontId="4" fillId="5" borderId="25" xfId="1" applyFont="1" applyFill="1" applyBorder="1"/>
    <xf numFmtId="0" fontId="29" fillId="3" borderId="25" xfId="0" applyFont="1" applyFill="1" applyBorder="1"/>
    <xf numFmtId="0" fontId="4" fillId="6" borderId="19" xfId="1" applyFont="1" applyFill="1" applyBorder="1"/>
    <xf numFmtId="166" fontId="4" fillId="6" borderId="0" xfId="1" applyNumberFormat="1" applyFont="1" applyFill="1"/>
    <xf numFmtId="0" fontId="32" fillId="5" borderId="31" xfId="1" applyFont="1" applyFill="1" applyBorder="1" applyAlignment="1">
      <alignment horizontal="right"/>
    </xf>
    <xf numFmtId="2" fontId="33" fillId="0" borderId="27" xfId="0" applyNumberFormat="1" applyFont="1" applyBorder="1" applyAlignment="1">
      <alignment horizontal="right"/>
    </xf>
    <xf numFmtId="10" fontId="4" fillId="6" borderId="25" xfId="1" applyNumberFormat="1" applyFont="1" applyFill="1" applyBorder="1"/>
    <xf numFmtId="10" fontId="6" fillId="6" borderId="25" xfId="1" applyNumberFormat="1" applyFill="1" applyBorder="1"/>
    <xf numFmtId="166" fontId="6" fillId="6" borderId="25" xfId="1" applyNumberFormat="1" applyFill="1" applyBorder="1"/>
    <xf numFmtId="171" fontId="0" fillId="3" borderId="0" xfId="0" applyNumberFormat="1" applyFill="1" applyProtection="1">
      <protection hidden="1"/>
    </xf>
    <xf numFmtId="2" fontId="6" fillId="5" borderId="0" xfId="1" applyNumberFormat="1" applyFill="1"/>
    <xf numFmtId="0" fontId="12" fillId="0" borderId="14" xfId="0" applyFont="1" applyBorder="1" applyAlignment="1">
      <alignment horizontal="left"/>
    </xf>
    <xf numFmtId="0" fontId="12" fillId="0" borderId="3" xfId="0" applyFont="1" applyBorder="1" applyAlignment="1">
      <alignment horizontal="left"/>
    </xf>
    <xf numFmtId="0" fontId="10" fillId="0" borderId="0" xfId="0" applyFont="1" applyAlignment="1">
      <alignment horizontal="right"/>
    </xf>
    <xf numFmtId="3" fontId="2" fillId="0" borderId="0" xfId="0" applyNumberFormat="1" applyFont="1" applyAlignment="1">
      <alignment horizontal="right"/>
    </xf>
    <xf numFmtId="0" fontId="12" fillId="0" borderId="6" xfId="0" applyFont="1" applyBorder="1" applyAlignment="1">
      <alignment horizontal="left"/>
    </xf>
    <xf numFmtId="0" fontId="8" fillId="3" borderId="17" xfId="0" applyFont="1" applyFill="1" applyBorder="1"/>
    <xf numFmtId="0" fontId="10" fillId="2" borderId="33" xfId="0" applyFont="1" applyFill="1" applyBorder="1"/>
    <xf numFmtId="0" fontId="10" fillId="2" borderId="34" xfId="0" applyFont="1" applyFill="1" applyBorder="1"/>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37" xfId="0" applyFont="1" applyFill="1" applyBorder="1" applyAlignment="1">
      <alignment horizontal="center"/>
    </xf>
    <xf numFmtId="0" fontId="10" fillId="2" borderId="35" xfId="0" applyFont="1" applyFill="1" applyBorder="1" applyAlignment="1">
      <alignment horizontal="center" wrapText="1"/>
    </xf>
    <xf numFmtId="0" fontId="8" fillId="0" borderId="8" xfId="0" applyFont="1" applyBorder="1"/>
    <xf numFmtId="4" fontId="10" fillId="2" borderId="4" xfId="0" applyNumberFormat="1" applyFont="1" applyFill="1" applyBorder="1" applyAlignment="1">
      <alignment horizontal="right"/>
    </xf>
    <xf numFmtId="4" fontId="10" fillId="3" borderId="4" xfId="0" applyNumberFormat="1" applyFont="1" applyFill="1" applyBorder="1" applyAlignment="1">
      <alignment horizontal="right"/>
    </xf>
    <xf numFmtId="0" fontId="10" fillId="2" borderId="27" xfId="0" applyFont="1" applyFill="1" applyBorder="1" applyAlignment="1">
      <alignment horizontal="center" wrapText="1"/>
    </xf>
    <xf numFmtId="4" fontId="10" fillId="4" borderId="38" xfId="0" applyNumberFormat="1" applyFont="1" applyFill="1" applyBorder="1" applyAlignment="1">
      <alignment horizontal="right"/>
    </xf>
    <xf numFmtId="2" fontId="15" fillId="5" borderId="0" xfId="1" applyNumberFormat="1" applyFont="1" applyFill="1" applyAlignment="1">
      <alignment horizontal="right"/>
    </xf>
    <xf numFmtId="2" fontId="4" fillId="5" borderId="0" xfId="1" applyNumberFormat="1" applyFont="1" applyFill="1" applyAlignment="1">
      <alignment horizontal="right"/>
    </xf>
    <xf numFmtId="2" fontId="16" fillId="5" borderId="0" xfId="1" applyNumberFormat="1" applyFont="1" applyFill="1"/>
    <xf numFmtId="2" fontId="6" fillId="3" borderId="0" xfId="1" applyNumberFormat="1" applyFill="1"/>
    <xf numFmtId="0" fontId="0" fillId="3" borderId="0" xfId="0" applyFill="1" applyAlignment="1">
      <alignment horizontal="right"/>
    </xf>
    <xf numFmtId="3" fontId="6" fillId="6" borderId="0" xfId="1" applyNumberFormat="1" applyFill="1"/>
    <xf numFmtId="169" fontId="6" fillId="6" borderId="25" xfId="1" applyNumberFormat="1" applyFill="1" applyBorder="1"/>
    <xf numFmtId="2" fontId="18" fillId="3" borderId="0" xfId="1" applyNumberFormat="1" applyFont="1" applyFill="1"/>
    <xf numFmtId="172" fontId="0" fillId="3" borderId="0" xfId="0" applyNumberFormat="1" applyFill="1" applyProtection="1">
      <protection hidden="1"/>
    </xf>
    <xf numFmtId="2" fontId="19" fillId="5" borderId="31" xfId="1" applyNumberFormat="1" applyFont="1" applyFill="1" applyBorder="1" applyAlignment="1">
      <alignment horizontal="right"/>
    </xf>
    <xf numFmtId="4" fontId="12" fillId="3" borderId="18" xfId="0" applyNumberFormat="1" applyFont="1" applyFill="1" applyBorder="1" applyAlignment="1">
      <alignment horizontal="right"/>
    </xf>
    <xf numFmtId="4" fontId="12" fillId="0" borderId="27" xfId="0" applyNumberFormat="1" applyFont="1" applyBorder="1" applyAlignment="1">
      <alignment horizontal="right"/>
    </xf>
    <xf numFmtId="4" fontId="33" fillId="0" borderId="18" xfId="0" applyNumberFormat="1" applyFont="1" applyBorder="1" applyAlignment="1">
      <alignment horizontal="right"/>
    </xf>
    <xf numFmtId="4" fontId="33" fillId="3" borderId="18" xfId="0" applyNumberFormat="1" applyFont="1" applyFill="1" applyBorder="1" applyAlignment="1">
      <alignment horizontal="right"/>
    </xf>
    <xf numFmtId="4" fontId="22" fillId="3" borderId="15" xfId="0" applyNumberFormat="1" applyFont="1" applyFill="1" applyBorder="1" applyAlignment="1">
      <alignment horizontal="right" vertical="center" wrapText="1"/>
    </xf>
    <xf numFmtId="4" fontId="8" fillId="3" borderId="15" xfId="0" applyNumberFormat="1" applyFont="1" applyFill="1" applyBorder="1" applyAlignment="1">
      <alignment wrapText="1"/>
    </xf>
    <xf numFmtId="4" fontId="8" fillId="3" borderId="4" xfId="0" applyNumberFormat="1" applyFont="1" applyFill="1" applyBorder="1" applyAlignment="1">
      <alignment horizontal="right" wrapText="1"/>
    </xf>
    <xf numFmtId="4" fontId="8" fillId="0" borderId="15" xfId="0" applyNumberFormat="1" applyFont="1" applyBorder="1" applyAlignment="1">
      <alignment horizontal="right" wrapText="1"/>
    </xf>
    <xf numFmtId="9" fontId="10" fillId="0" borderId="0" xfId="0" applyNumberFormat="1" applyFont="1" applyAlignment="1">
      <alignment horizontal="left" wrapText="1"/>
    </xf>
    <xf numFmtId="4" fontId="10" fillId="0" borderId="40" xfId="0" applyNumberFormat="1" applyFont="1" applyBorder="1" applyAlignment="1">
      <alignment horizontal="right"/>
    </xf>
    <xf numFmtId="4" fontId="10" fillId="0" borderId="41" xfId="0" applyNumberFormat="1" applyFont="1" applyBorder="1" applyAlignment="1">
      <alignment horizontal="right"/>
    </xf>
    <xf numFmtId="0" fontId="8" fillId="0" borderId="7" xfId="0" applyFont="1" applyBorder="1"/>
    <xf numFmtId="4" fontId="8" fillId="3" borderId="15" xfId="0" applyNumberFormat="1" applyFont="1" applyFill="1" applyBorder="1" applyAlignment="1">
      <alignment horizontal="right" wrapText="1"/>
    </xf>
    <xf numFmtId="0" fontId="25" fillId="0" borderId="0" xfId="0" applyFont="1" applyAlignment="1">
      <alignment horizontal="left" vertical="center" wrapText="1"/>
    </xf>
    <xf numFmtId="0" fontId="8" fillId="0" borderId="14" xfId="0" applyFont="1" applyBorder="1"/>
    <xf numFmtId="0" fontId="8" fillId="0" borderId="6" xfId="0" applyFont="1" applyBorder="1"/>
    <xf numFmtId="4" fontId="8" fillId="0" borderId="26" xfId="0" applyNumberFormat="1" applyFont="1" applyBorder="1" applyAlignment="1">
      <alignment horizontal="center" vertical="center" wrapText="1"/>
    </xf>
    <xf numFmtId="4" fontId="8" fillId="0" borderId="28" xfId="0" applyNumberFormat="1" applyFont="1" applyBorder="1" applyAlignment="1">
      <alignment horizontal="center" vertical="center" wrapText="1"/>
    </xf>
    <xf numFmtId="0" fontId="1"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horizontal="center" wrapText="1"/>
    </xf>
    <xf numFmtId="0" fontId="8" fillId="0" borderId="33" xfId="0" applyFont="1" applyBorder="1" applyAlignment="1">
      <alignment horizontal="center"/>
    </xf>
    <xf numFmtId="0" fontId="8" fillId="0" borderId="37" xfId="0" applyFont="1" applyBorder="1" applyAlignment="1">
      <alignment horizontal="center"/>
    </xf>
    <xf numFmtId="0" fontId="24" fillId="0" borderId="0" xfId="0" applyFont="1" applyAlignment="1">
      <alignment horizontal="center" wrapText="1"/>
    </xf>
    <xf numFmtId="0" fontId="8" fillId="0" borderId="1" xfId="0" applyFont="1" applyBorder="1"/>
    <xf numFmtId="4" fontId="1" fillId="0" borderId="26" xfId="0" applyNumberFormat="1" applyFont="1" applyBorder="1" applyAlignment="1">
      <alignment horizontal="center" vertical="center" wrapText="1"/>
    </xf>
    <xf numFmtId="4" fontId="1" fillId="0" borderId="28" xfId="0" applyNumberFormat="1" applyFont="1" applyBorder="1" applyAlignment="1">
      <alignment horizontal="center" vertical="center" wrapText="1"/>
    </xf>
    <xf numFmtId="4" fontId="1" fillId="0" borderId="27" xfId="0" applyNumberFormat="1" applyFont="1" applyBorder="1" applyAlignment="1">
      <alignment horizontal="center" vertical="center" wrapText="1"/>
    </xf>
    <xf numFmtId="0" fontId="12" fillId="0" borderId="14" xfId="0" applyFont="1" applyBorder="1" applyAlignment="1">
      <alignment horizontal="left"/>
    </xf>
    <xf numFmtId="0" fontId="12" fillId="0" borderId="3" xfId="0" applyFont="1" applyBorder="1" applyAlignment="1">
      <alignment horizontal="left"/>
    </xf>
    <xf numFmtId="0" fontId="12" fillId="0" borderId="29" xfId="0" applyFont="1" applyBorder="1" applyAlignment="1">
      <alignment horizontal="center" vertical="center"/>
    </xf>
    <xf numFmtId="0" fontId="12" fillId="0" borderId="18" xfId="0" applyFont="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9"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12" fillId="3" borderId="29" xfId="0" applyFont="1" applyFill="1" applyBorder="1" applyAlignment="1">
      <alignment horizontal="center" vertical="center"/>
    </xf>
    <xf numFmtId="0" fontId="12" fillId="3" borderId="18" xfId="0" applyFont="1" applyFill="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abSelected="1" zoomScale="80" zoomScaleNormal="85" workbookViewId="0"/>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10" width="16.5703125" style="1" customWidth="1"/>
    <col min="11" max="11" width="25.42578125" style="1" customWidth="1"/>
    <col min="12" max="12" width="29" style="1" customWidth="1"/>
    <col min="13" max="13" width="9.140625" style="1"/>
    <col min="14" max="14" width="11.28515625" style="1" bestFit="1" customWidth="1"/>
    <col min="15" max="15" width="10.140625" style="1" bestFit="1" customWidth="1"/>
    <col min="16" max="16384" width="9.140625" style="1"/>
  </cols>
  <sheetData>
    <row r="1" spans="1:16" x14ac:dyDescent="0.25">
      <c r="L1" s="100" t="s">
        <v>0</v>
      </c>
    </row>
    <row r="2" spans="1:16" ht="15" customHeight="1" x14ac:dyDescent="0.25">
      <c r="L2" s="100" t="s">
        <v>1</v>
      </c>
    </row>
    <row r="3" spans="1:16" ht="15" customHeight="1" x14ac:dyDescent="0.25">
      <c r="H3" s="100"/>
    </row>
    <row r="4" spans="1:16" ht="18.75" customHeight="1" x14ac:dyDescent="0.3">
      <c r="A4" s="207" t="s">
        <v>81</v>
      </c>
      <c r="B4" s="207"/>
      <c r="C4" s="207"/>
      <c r="D4" s="207"/>
      <c r="E4" s="207"/>
      <c r="F4" s="207"/>
      <c r="G4" s="207"/>
      <c r="H4" s="207"/>
      <c r="I4" s="207"/>
      <c r="J4" s="207"/>
      <c r="K4" s="207"/>
      <c r="L4" s="207"/>
    </row>
    <row r="5" spans="1:16" ht="16.5" customHeight="1" x14ac:dyDescent="0.25"/>
    <row r="6" spans="1:16" x14ac:dyDescent="0.25">
      <c r="C6" s="3" t="s">
        <v>2</v>
      </c>
      <c r="D6" s="7" t="s">
        <v>3</v>
      </c>
      <c r="K6" s="48"/>
      <c r="L6" s="49"/>
    </row>
    <row r="7" spans="1:16" x14ac:dyDescent="0.25">
      <c r="C7" s="3" t="s">
        <v>4</v>
      </c>
      <c r="D7" s="4" t="s">
        <v>5</v>
      </c>
      <c r="H7" s="50"/>
      <c r="K7" s="48"/>
      <c r="L7" s="49"/>
      <c r="N7" s="51"/>
    </row>
    <row r="8" spans="1:16" ht="15.75" x14ac:dyDescent="0.25">
      <c r="H8" s="2"/>
      <c r="I8" s="8"/>
      <c r="J8" s="8"/>
      <c r="K8" s="48"/>
      <c r="L8" s="49"/>
      <c r="M8" s="3"/>
      <c r="N8" s="51"/>
    </row>
    <row r="9" spans="1:16" ht="17.25" x14ac:dyDescent="0.25">
      <c r="D9" s="5" t="s">
        <v>6</v>
      </c>
      <c r="E9" s="6">
        <v>1215.3</v>
      </c>
      <c r="F9" s="7" t="s">
        <v>7</v>
      </c>
      <c r="G9" s="8"/>
      <c r="J9" s="52"/>
    </row>
    <row r="10" spans="1:16" ht="17.25" x14ac:dyDescent="0.25">
      <c r="D10" s="5" t="s">
        <v>8</v>
      </c>
      <c r="E10" s="93">
        <v>893</v>
      </c>
      <c r="F10" s="7" t="s">
        <v>7</v>
      </c>
      <c r="G10" s="8"/>
      <c r="I10" s="8"/>
      <c r="J10" s="53"/>
      <c r="M10" s="8"/>
    </row>
    <row r="11" spans="1:16" ht="15.75" thickBot="1" x14ac:dyDescent="0.3">
      <c r="D11" s="157"/>
      <c r="E11" s="158"/>
      <c r="F11" s="8"/>
      <c r="G11" s="8"/>
      <c r="I11" s="8"/>
      <c r="J11" s="53"/>
      <c r="M11" s="8"/>
    </row>
    <row r="12" spans="1:16" ht="15.75" thickBot="1" x14ac:dyDescent="0.3">
      <c r="D12" s="8"/>
      <c r="E12" s="205" t="s">
        <v>82</v>
      </c>
      <c r="F12" s="206"/>
      <c r="G12" s="205" t="s">
        <v>83</v>
      </c>
      <c r="H12" s="206"/>
      <c r="I12" s="205" t="s">
        <v>9</v>
      </c>
      <c r="J12" s="206"/>
      <c r="O12" s="54"/>
      <c r="P12" s="55"/>
    </row>
    <row r="13" spans="1:16" ht="18" thickBot="1" x14ac:dyDescent="0.3">
      <c r="B13" s="9" t="s">
        <v>10</v>
      </c>
      <c r="C13" s="161"/>
      <c r="D13" s="162"/>
      <c r="E13" s="163" t="s">
        <v>11</v>
      </c>
      <c r="F13" s="164" t="s">
        <v>12</v>
      </c>
      <c r="G13" s="163" t="s">
        <v>11</v>
      </c>
      <c r="H13" s="164" t="s">
        <v>12</v>
      </c>
      <c r="I13" s="163" t="s">
        <v>11</v>
      </c>
      <c r="J13" s="164" t="s">
        <v>12</v>
      </c>
      <c r="K13" s="166" t="s">
        <v>13</v>
      </c>
      <c r="L13" s="165" t="s">
        <v>14</v>
      </c>
    </row>
    <row r="14" spans="1:16" ht="14.45" customHeight="1" x14ac:dyDescent="0.25">
      <c r="B14" s="102"/>
      <c r="C14" s="160" t="s">
        <v>15</v>
      </c>
      <c r="E14" s="111">
        <f>F14/$E$9</f>
        <v>7.4001481115773879</v>
      </c>
      <c r="F14" s="182">
        <f>'Annuiteetgraafik (bilansiline)'!F53</f>
        <v>8993.4</v>
      </c>
      <c r="G14" s="183">
        <f>H14/$E$9</f>
        <v>7.4001481115773879</v>
      </c>
      <c r="H14" s="182">
        <f>'Annuiteetgraafik (bilansiline)'!F53</f>
        <v>8993.4</v>
      </c>
      <c r="I14" s="183">
        <f>J14/$E$9</f>
        <v>7.4001481115773879</v>
      </c>
      <c r="J14" s="182">
        <f>'Annuiteetgraafik (bilansiline)'!F58</f>
        <v>8993.4</v>
      </c>
      <c r="K14" s="219" t="s">
        <v>16</v>
      </c>
      <c r="L14" s="167"/>
    </row>
    <row r="15" spans="1:16" ht="14.45" customHeight="1" x14ac:dyDescent="0.25">
      <c r="B15" s="102"/>
      <c r="C15" s="212" t="s">
        <v>17</v>
      </c>
      <c r="D15" s="213"/>
      <c r="E15" s="149">
        <f>F15/$E$9</f>
        <v>0.87506788447296968</v>
      </c>
      <c r="F15" s="184">
        <f>'Annuiteetgraafik (Lisa 6.1)'!F113</f>
        <v>1063.47</v>
      </c>
      <c r="G15" s="183">
        <f t="shared" ref="G15:G18" si="0">H15/$E$9</f>
        <v>0.87506788447296968</v>
      </c>
      <c r="H15" s="184">
        <f>'Annuiteetgraafik (Lisa 6.1)'!F115</f>
        <v>1063.47</v>
      </c>
      <c r="I15" s="183" t="s">
        <v>18</v>
      </c>
      <c r="J15" s="184" t="s">
        <v>18</v>
      </c>
      <c r="K15" s="220"/>
      <c r="L15" s="214" t="s">
        <v>19</v>
      </c>
    </row>
    <row r="16" spans="1:16" ht="14.45" customHeight="1" x14ac:dyDescent="0.25">
      <c r="B16" s="102"/>
      <c r="C16" s="155" t="s">
        <v>20</v>
      </c>
      <c r="D16" s="156"/>
      <c r="E16" s="149">
        <f t="shared" ref="E16:E17" si="1">F16/$E$9</f>
        <v>0.21308318933596643</v>
      </c>
      <c r="F16" s="185">
        <f>'Annuiteetgraafik (Lisa 6.2)'!F51</f>
        <v>258.95999999999998</v>
      </c>
      <c r="G16" s="183">
        <f t="shared" si="0"/>
        <v>0.21308318933596643</v>
      </c>
      <c r="H16" s="184">
        <f>'Annuiteetgraafik (Lisa 6.2)'!F53</f>
        <v>258.95999999999998</v>
      </c>
      <c r="I16" s="183" t="s">
        <v>18</v>
      </c>
      <c r="J16" s="184" t="s">
        <v>18</v>
      </c>
      <c r="K16" s="220"/>
      <c r="L16" s="215"/>
    </row>
    <row r="17" spans="2:19" ht="14.45" customHeight="1" x14ac:dyDescent="0.25">
      <c r="B17" s="102"/>
      <c r="C17" s="155" t="s">
        <v>21</v>
      </c>
      <c r="D17" s="159"/>
      <c r="E17" s="149">
        <f t="shared" si="1"/>
        <v>1.6856935471651011</v>
      </c>
      <c r="F17" s="184">
        <f>'Annuiteetgraafik PP (lisa 6.3)'!F15</f>
        <v>2048.6233678697472</v>
      </c>
      <c r="G17" s="183">
        <f t="shared" si="0"/>
        <v>0.19195906696082854</v>
      </c>
      <c r="H17" s="184">
        <f>'Annuiteetgraafik PP (lisa 6.3)'!F17</f>
        <v>233.2878540774949</v>
      </c>
      <c r="I17" s="183" t="s">
        <v>18</v>
      </c>
      <c r="J17" s="184" t="s">
        <v>18</v>
      </c>
      <c r="K17" s="220"/>
      <c r="L17" s="222" t="s">
        <v>19</v>
      </c>
    </row>
    <row r="18" spans="2:19" ht="15" customHeight="1" x14ac:dyDescent="0.25">
      <c r="B18" s="41"/>
      <c r="C18" s="1" t="s">
        <v>22</v>
      </c>
      <c r="D18" s="56"/>
      <c r="E18" s="86">
        <f>F18/E9</f>
        <v>2.2683384626271312</v>
      </c>
      <c r="F18" s="187">
        <f>'Annuiteetgraafik TS (lisa 6.3)'!F15</f>
        <v>2756.7117336307524</v>
      </c>
      <c r="G18" s="183">
        <f t="shared" si="0"/>
        <v>0.19195906696082851</v>
      </c>
      <c r="H18" s="189">
        <f>'Annuiteetgraafik TS (lisa 6.3)'!F17</f>
        <v>233.28785407749487</v>
      </c>
      <c r="I18" s="183" t="s">
        <v>18</v>
      </c>
      <c r="J18" s="189" t="s">
        <v>18</v>
      </c>
      <c r="K18" s="220"/>
      <c r="L18" s="223"/>
      <c r="M18" s="57"/>
      <c r="Q18" s="3"/>
      <c r="R18" s="57"/>
      <c r="S18" s="58"/>
    </row>
    <row r="19" spans="2:19" ht="15" customHeight="1" x14ac:dyDescent="0.25">
      <c r="B19" s="11">
        <v>400</v>
      </c>
      <c r="C19" s="208" t="s">
        <v>23</v>
      </c>
      <c r="D19" s="196"/>
      <c r="E19" s="86">
        <v>1.67</v>
      </c>
      <c r="F19" s="39">
        <f>E19*E9</f>
        <v>2029.5509999999999</v>
      </c>
      <c r="G19" s="86">
        <v>1.67</v>
      </c>
      <c r="H19" s="39">
        <f>G19*E9</f>
        <v>2029.5509999999999</v>
      </c>
      <c r="I19" s="86">
        <v>1.67</v>
      </c>
      <c r="J19" s="39">
        <f>I19*E9</f>
        <v>2029.5509999999999</v>
      </c>
      <c r="K19" s="220"/>
      <c r="L19" s="216"/>
      <c r="Q19" s="3"/>
      <c r="R19" s="57"/>
      <c r="S19" s="58"/>
    </row>
    <row r="20" spans="2:19" ht="15" customHeight="1" x14ac:dyDescent="0.25">
      <c r="B20" s="11">
        <v>400</v>
      </c>
      <c r="C20" s="42" t="s">
        <v>24</v>
      </c>
      <c r="D20" s="43"/>
      <c r="E20" s="188" t="s">
        <v>18</v>
      </c>
      <c r="F20" s="194" t="s">
        <v>18</v>
      </c>
      <c r="G20" s="188">
        <f>H20/$E$9</f>
        <v>1.1537223714015726E-2</v>
      </c>
      <c r="H20" s="187">
        <v>14.021187979643312</v>
      </c>
      <c r="I20" s="188">
        <f>J20/$E$9</f>
        <v>1.1537223714015726E-2</v>
      </c>
      <c r="J20" s="187">
        <v>14.021187979643312</v>
      </c>
      <c r="K20" s="221"/>
      <c r="L20" s="217"/>
      <c r="Q20" s="3"/>
      <c r="R20" s="57"/>
      <c r="S20" s="58"/>
    </row>
    <row r="21" spans="2:19" ht="15" customHeight="1" x14ac:dyDescent="0.25">
      <c r="B21" s="11">
        <v>100</v>
      </c>
      <c r="C21" s="42" t="s">
        <v>25</v>
      </c>
      <c r="D21" s="43"/>
      <c r="E21" s="86">
        <v>0.35</v>
      </c>
      <c r="F21" s="39">
        <v>434.61579999999998</v>
      </c>
      <c r="G21" s="86">
        <v>0.35</v>
      </c>
      <c r="H21" s="39">
        <v>442.87349999999998</v>
      </c>
      <c r="I21" s="86">
        <v>0.35</v>
      </c>
      <c r="J21" s="39">
        <v>442.87349999999998</v>
      </c>
      <c r="K21" s="209" t="s">
        <v>26</v>
      </c>
      <c r="L21" s="217"/>
      <c r="M21" s="57"/>
      <c r="Q21" s="3"/>
      <c r="R21" s="57"/>
      <c r="S21" s="58"/>
    </row>
    <row r="22" spans="2:19" ht="15" customHeight="1" x14ac:dyDescent="0.25">
      <c r="B22" s="11">
        <v>200</v>
      </c>
      <c r="C22" s="10" t="s">
        <v>27</v>
      </c>
      <c r="D22" s="38"/>
      <c r="E22" s="86">
        <f>F22/$E$9</f>
        <v>1.1904979840368635</v>
      </c>
      <c r="F22" s="39">
        <v>1446.8122000000001</v>
      </c>
      <c r="G22" s="86">
        <f>H22/$E$9</f>
        <v>1.2131174195671852</v>
      </c>
      <c r="H22" s="39">
        <v>1474.3016</v>
      </c>
      <c r="I22" s="86">
        <f>J22/$E$9</f>
        <v>1.2131174195671852</v>
      </c>
      <c r="J22" s="39">
        <v>1474.3016</v>
      </c>
      <c r="K22" s="210"/>
      <c r="L22" s="217"/>
      <c r="M22" s="57"/>
      <c r="Q22" s="3"/>
      <c r="R22" s="57"/>
      <c r="S22" s="58"/>
    </row>
    <row r="23" spans="2:19" ht="15" customHeight="1" x14ac:dyDescent="0.25">
      <c r="B23" s="11">
        <v>500</v>
      </c>
      <c r="C23" s="10" t="s">
        <v>28</v>
      </c>
      <c r="D23" s="38"/>
      <c r="E23" s="86">
        <v>0.01</v>
      </c>
      <c r="F23" s="39">
        <v>12.414400000000001</v>
      </c>
      <c r="G23" s="86">
        <v>0.01</v>
      </c>
      <c r="H23" s="39">
        <v>12.6503</v>
      </c>
      <c r="I23" s="86">
        <v>0.01</v>
      </c>
      <c r="J23" s="39">
        <v>12.6503</v>
      </c>
      <c r="K23" s="211"/>
      <c r="L23" s="218"/>
      <c r="M23" s="57"/>
      <c r="Q23" s="3"/>
      <c r="R23" s="57"/>
      <c r="S23" s="58"/>
    </row>
    <row r="24" spans="2:19" x14ac:dyDescent="0.25">
      <c r="B24" s="12"/>
      <c r="C24" s="13" t="s">
        <v>29</v>
      </c>
      <c r="D24" s="13"/>
      <c r="E24" s="14">
        <f t="shared" ref="E24:J24" si="2">SUM(E14:E23)</f>
        <v>15.66282917921542</v>
      </c>
      <c r="F24" s="40">
        <f t="shared" si="2"/>
        <v>19044.558501500498</v>
      </c>
      <c r="G24" s="14">
        <f t="shared" si="2"/>
        <v>12.126871962589181</v>
      </c>
      <c r="H24" s="40">
        <f t="shared" si="2"/>
        <v>14755.803296134629</v>
      </c>
      <c r="I24" s="14">
        <f t="shared" si="2"/>
        <v>10.654802754858588</v>
      </c>
      <c r="J24" s="40">
        <f t="shared" si="2"/>
        <v>12966.797587979641</v>
      </c>
      <c r="K24" s="168"/>
      <c r="L24" s="15"/>
      <c r="M24" s="57"/>
      <c r="R24" s="57"/>
      <c r="S24" s="58"/>
    </row>
    <row r="25" spans="2:19" x14ac:dyDescent="0.25">
      <c r="B25" s="16"/>
      <c r="C25" s="17"/>
      <c r="D25" s="17"/>
      <c r="E25" s="18"/>
      <c r="F25" s="45"/>
      <c r="G25" s="18"/>
      <c r="H25" s="45"/>
      <c r="I25" s="18"/>
      <c r="J25" s="45"/>
      <c r="K25" s="169"/>
      <c r="L25" s="19"/>
      <c r="M25" s="57"/>
      <c r="R25" s="57"/>
      <c r="S25" s="58"/>
    </row>
    <row r="26" spans="2:19" ht="17.25" x14ac:dyDescent="0.25">
      <c r="B26" s="20" t="s">
        <v>30</v>
      </c>
      <c r="C26" s="13"/>
      <c r="D26" s="13"/>
      <c r="E26" s="21" t="s">
        <v>11</v>
      </c>
      <c r="F26" s="44" t="s">
        <v>12</v>
      </c>
      <c r="G26" s="21" t="s">
        <v>11</v>
      </c>
      <c r="H26" s="44" t="s">
        <v>12</v>
      </c>
      <c r="I26" s="21" t="s">
        <v>11</v>
      </c>
      <c r="J26" s="44" t="s">
        <v>12</v>
      </c>
      <c r="K26" s="170" t="s">
        <v>13</v>
      </c>
      <c r="L26" s="22" t="s">
        <v>14</v>
      </c>
      <c r="M26" s="57"/>
      <c r="R26" s="57"/>
      <c r="S26" s="58"/>
    </row>
    <row r="27" spans="2:19" ht="15.75" customHeight="1" x14ac:dyDescent="0.25">
      <c r="B27" s="11">
        <v>300</v>
      </c>
      <c r="C27" s="196" t="s">
        <v>31</v>
      </c>
      <c r="D27" s="197"/>
      <c r="E27" s="101">
        <v>2.0099999999999998</v>
      </c>
      <c r="F27" s="90">
        <v>2418</v>
      </c>
      <c r="G27" s="101">
        <v>2.0099999999999998</v>
      </c>
      <c r="H27" s="90">
        <v>2914</v>
      </c>
      <c r="I27" s="101">
        <v>2.0099999999999998</v>
      </c>
      <c r="J27" s="90">
        <v>2914</v>
      </c>
      <c r="K27" s="88" t="s">
        <v>32</v>
      </c>
      <c r="L27" s="200" t="s">
        <v>33</v>
      </c>
      <c r="Q27" s="3"/>
      <c r="R27" s="57"/>
      <c r="S27" s="58"/>
    </row>
    <row r="28" spans="2:19" ht="15" customHeight="1" x14ac:dyDescent="0.25">
      <c r="B28" s="11">
        <v>600</v>
      </c>
      <c r="C28" s="10" t="s">
        <v>34</v>
      </c>
      <c r="D28" s="38"/>
      <c r="E28" s="101"/>
      <c r="F28" s="90"/>
      <c r="G28" s="101"/>
      <c r="H28" s="90"/>
      <c r="I28" s="101"/>
      <c r="J28" s="90"/>
      <c r="K28" s="89"/>
      <c r="L28" s="201"/>
      <c r="M28" s="57"/>
      <c r="Q28" s="3"/>
      <c r="R28" s="57"/>
      <c r="S28" s="58"/>
    </row>
    <row r="29" spans="2:19" ht="15" customHeight="1" x14ac:dyDescent="0.25">
      <c r="B29" s="11"/>
      <c r="C29" s="10">
        <v>610</v>
      </c>
      <c r="D29" s="38" t="s">
        <v>35</v>
      </c>
      <c r="E29" s="101">
        <v>0.74</v>
      </c>
      <c r="F29" s="90">
        <v>1832.94</v>
      </c>
      <c r="G29" s="101">
        <v>0.74</v>
      </c>
      <c r="H29" s="90">
        <v>1832.5858000000001</v>
      </c>
      <c r="I29" s="101">
        <v>0.74</v>
      </c>
      <c r="J29" s="90">
        <v>1832.5858000000001</v>
      </c>
      <c r="K29" s="198" t="s">
        <v>36</v>
      </c>
      <c r="L29" s="201"/>
      <c r="M29" s="57"/>
      <c r="Q29" s="3"/>
      <c r="R29" s="57"/>
      <c r="S29" s="58"/>
    </row>
    <row r="30" spans="2:19" x14ac:dyDescent="0.25">
      <c r="B30" s="11"/>
      <c r="C30" s="10">
        <v>620</v>
      </c>
      <c r="D30" s="38" t="s">
        <v>37</v>
      </c>
      <c r="E30" s="101">
        <v>0.52</v>
      </c>
      <c r="F30" s="90">
        <v>1683.93</v>
      </c>
      <c r="G30" s="101">
        <v>0.52</v>
      </c>
      <c r="H30" s="90">
        <v>2413.1714999999999</v>
      </c>
      <c r="I30" s="101">
        <v>0.52</v>
      </c>
      <c r="J30" s="90">
        <v>2413.1714999999999</v>
      </c>
      <c r="K30" s="199"/>
      <c r="L30" s="201"/>
      <c r="M30" s="57"/>
      <c r="Q30" s="3"/>
      <c r="R30" s="57"/>
      <c r="S30" s="58"/>
    </row>
    <row r="31" spans="2:19" x14ac:dyDescent="0.25">
      <c r="B31" s="11"/>
      <c r="C31" s="10">
        <v>630</v>
      </c>
      <c r="D31" s="38" t="s">
        <v>38</v>
      </c>
      <c r="E31" s="101">
        <v>0.03</v>
      </c>
      <c r="F31" s="90">
        <v>41.82</v>
      </c>
      <c r="G31" s="101">
        <v>0.03</v>
      </c>
      <c r="H31" s="90">
        <v>39.382199999999997</v>
      </c>
      <c r="I31" s="101">
        <v>0.03</v>
      </c>
      <c r="J31" s="90">
        <v>39.382199999999997</v>
      </c>
      <c r="K31" s="199"/>
      <c r="L31" s="201"/>
      <c r="M31" s="57"/>
      <c r="Q31" s="3"/>
      <c r="R31" s="57"/>
      <c r="S31" s="58"/>
    </row>
    <row r="32" spans="2:19" x14ac:dyDescent="0.25">
      <c r="B32" s="11">
        <v>700</v>
      </c>
      <c r="C32" s="196" t="s">
        <v>39</v>
      </c>
      <c r="D32" s="197"/>
      <c r="E32" s="101">
        <v>0.01</v>
      </c>
      <c r="F32" s="186">
        <v>19.57</v>
      </c>
      <c r="G32" s="101">
        <v>0.01</v>
      </c>
      <c r="H32" s="186">
        <v>21</v>
      </c>
      <c r="I32" s="101">
        <v>0.01</v>
      </c>
      <c r="J32" s="186">
        <v>21</v>
      </c>
      <c r="K32" s="88" t="s">
        <v>32</v>
      </c>
      <c r="L32" s="201"/>
      <c r="M32" s="57"/>
      <c r="Q32" s="3"/>
      <c r="R32" s="57"/>
      <c r="S32" s="58"/>
    </row>
    <row r="33" spans="2:19" ht="15.75" thickBot="1" x14ac:dyDescent="0.3">
      <c r="B33" s="23"/>
      <c r="C33" s="24" t="s">
        <v>40</v>
      </c>
      <c r="D33" s="24"/>
      <c r="E33" s="91">
        <f t="shared" ref="E33:J33" si="3">SUM(E27:E32)</f>
        <v>3.3099999999999996</v>
      </c>
      <c r="F33" s="92">
        <f t="shared" si="3"/>
        <v>5996.26</v>
      </c>
      <c r="G33" s="91">
        <f t="shared" si="3"/>
        <v>3.3099999999999996</v>
      </c>
      <c r="H33" s="92">
        <f t="shared" si="3"/>
        <v>7220.1394999999993</v>
      </c>
      <c r="I33" s="91">
        <f t="shared" si="3"/>
        <v>3.3099999999999996</v>
      </c>
      <c r="J33" s="92">
        <f t="shared" si="3"/>
        <v>7220.1394999999993</v>
      </c>
      <c r="K33" s="171"/>
      <c r="L33" s="25"/>
      <c r="M33" s="57"/>
      <c r="R33" s="57"/>
      <c r="S33" s="58"/>
    </row>
    <row r="34" spans="2:19" ht="17.25" customHeight="1" x14ac:dyDescent="0.25">
      <c r="B34" s="26"/>
      <c r="C34" s="8"/>
      <c r="D34" s="8"/>
      <c r="E34" s="191"/>
      <c r="F34" s="192"/>
      <c r="G34" s="27"/>
      <c r="H34" s="28"/>
      <c r="I34" s="27"/>
      <c r="J34" s="28"/>
      <c r="K34" s="29"/>
      <c r="M34" s="57"/>
    </row>
    <row r="35" spans="2:19" x14ac:dyDescent="0.25">
      <c r="B35" s="202" t="s">
        <v>41</v>
      </c>
      <c r="C35" s="202"/>
      <c r="D35" s="202"/>
      <c r="E35" s="27">
        <f t="shared" ref="E35:J35" si="4">E33+E24</f>
        <v>18.97282917921542</v>
      </c>
      <c r="F35" s="28">
        <f t="shared" si="4"/>
        <v>25040.8185015005</v>
      </c>
      <c r="G35" s="27">
        <f t="shared" si="4"/>
        <v>15.43687196258918</v>
      </c>
      <c r="H35" s="28">
        <f t="shared" si="4"/>
        <v>21975.94279613463</v>
      </c>
      <c r="I35" s="27">
        <f t="shared" si="4"/>
        <v>13.964802754858589</v>
      </c>
      <c r="J35" s="28">
        <f t="shared" si="4"/>
        <v>20186.937087979641</v>
      </c>
      <c r="K35" s="29"/>
    </row>
    <row r="36" spans="2:19" ht="29.1" customHeight="1" x14ac:dyDescent="0.25">
      <c r="B36" s="204" t="s">
        <v>85</v>
      </c>
      <c r="C36" s="204"/>
      <c r="D36" s="190">
        <v>0.2</v>
      </c>
      <c r="E36" s="85">
        <f>E35*D36</f>
        <v>3.794565835843084</v>
      </c>
      <c r="F36" s="28">
        <f>F35*D36</f>
        <v>5008.1637003001006</v>
      </c>
      <c r="G36" s="27"/>
      <c r="H36" s="28"/>
      <c r="I36" s="27"/>
      <c r="J36" s="28"/>
      <c r="K36" s="29"/>
    </row>
    <row r="37" spans="2:19" ht="27.95" customHeight="1" x14ac:dyDescent="0.25">
      <c r="B37" s="204" t="s">
        <v>86</v>
      </c>
      <c r="C37" s="204"/>
      <c r="D37" s="30">
        <v>0.22</v>
      </c>
      <c r="E37" s="193"/>
      <c r="F37" s="167"/>
      <c r="G37" s="85">
        <f>G35*D37</f>
        <v>3.3961118317696197</v>
      </c>
      <c r="H37" s="28">
        <f>H35*D37</f>
        <v>4834.707415149619</v>
      </c>
      <c r="I37" s="85">
        <f>I35*D37</f>
        <v>3.0722566060688896</v>
      </c>
      <c r="J37" s="28">
        <f>J35*D37</f>
        <v>4441.1261593555209</v>
      </c>
    </row>
    <row r="38" spans="2:19" x14ac:dyDescent="0.25">
      <c r="B38" s="8" t="s">
        <v>42</v>
      </c>
      <c r="C38" s="8"/>
      <c r="D38" s="8"/>
      <c r="E38" s="27">
        <f>E36+E35</f>
        <v>22.767395015058504</v>
      </c>
      <c r="F38" s="28">
        <f>F36+F35</f>
        <v>30048.982201800602</v>
      </c>
      <c r="G38" s="27">
        <f t="shared" ref="G38:J38" si="5">G37+G35</f>
        <v>18.8329837943588</v>
      </c>
      <c r="H38" s="28">
        <f t="shared" si="5"/>
        <v>26810.65021128425</v>
      </c>
      <c r="I38" s="27">
        <f t="shared" si="5"/>
        <v>17.037059360927479</v>
      </c>
      <c r="J38" s="28">
        <f t="shared" si="5"/>
        <v>24628.063247335162</v>
      </c>
      <c r="K38" s="29"/>
    </row>
    <row r="39" spans="2:19" x14ac:dyDescent="0.25">
      <c r="B39" s="8" t="s">
        <v>43</v>
      </c>
      <c r="C39" s="8"/>
      <c r="D39" s="8"/>
      <c r="E39" s="31" t="s">
        <v>44</v>
      </c>
      <c r="F39" s="28">
        <f>F35*2</f>
        <v>50081.637003001</v>
      </c>
      <c r="G39" s="31" t="s">
        <v>84</v>
      </c>
      <c r="H39" s="28">
        <f>H35*5</f>
        <v>109879.71398067314</v>
      </c>
      <c r="I39" s="31" t="s">
        <v>45</v>
      </c>
      <c r="J39" s="28">
        <f>J35*7</f>
        <v>141308.55961585749</v>
      </c>
      <c r="K39" s="32"/>
      <c r="L39" s="33"/>
    </row>
    <row r="40" spans="2:19" ht="15.75" thickBot="1" x14ac:dyDescent="0.3">
      <c r="B40" s="8" t="s">
        <v>46</v>
      </c>
      <c r="C40" s="8"/>
      <c r="D40" s="8"/>
      <c r="E40" s="34" t="s">
        <v>44</v>
      </c>
      <c r="F40" s="35">
        <f>F38*2</f>
        <v>60097.964403601203</v>
      </c>
      <c r="G40" s="34" t="s">
        <v>84</v>
      </c>
      <c r="H40" s="35">
        <f>H38*5</f>
        <v>134053.25105642126</v>
      </c>
      <c r="I40" s="34" t="s">
        <v>45</v>
      </c>
      <c r="J40" s="35">
        <f>J38*7</f>
        <v>172396.44273134612</v>
      </c>
      <c r="K40" s="36"/>
      <c r="L40" s="37"/>
    </row>
    <row r="41" spans="2:19" ht="15.75" x14ac:dyDescent="0.25">
      <c r="B41" s="203"/>
      <c r="C41" s="203"/>
      <c r="D41" s="203"/>
      <c r="E41" s="203"/>
      <c r="F41" s="203"/>
      <c r="G41" s="47"/>
      <c r="H41" s="2"/>
    </row>
    <row r="42" spans="2:19" ht="50.45" customHeight="1" x14ac:dyDescent="0.25">
      <c r="B42" s="195" t="s">
        <v>47</v>
      </c>
      <c r="C42" s="195"/>
      <c r="D42" s="195"/>
      <c r="E42" s="195"/>
      <c r="F42" s="195"/>
      <c r="G42" s="195"/>
      <c r="H42" s="195"/>
      <c r="I42" s="195"/>
      <c r="J42" s="195"/>
    </row>
    <row r="43" spans="2:19" ht="15.75" x14ac:dyDescent="0.25">
      <c r="B43" s="87"/>
      <c r="C43" s="2"/>
      <c r="D43" s="2"/>
      <c r="E43" s="2"/>
      <c r="F43" s="2"/>
      <c r="G43" s="2"/>
      <c r="H43" s="2"/>
    </row>
    <row r="44" spans="2:19" ht="15.75" x14ac:dyDescent="0.25">
      <c r="B44" s="2"/>
      <c r="C44" s="2"/>
      <c r="D44" s="2"/>
      <c r="E44" s="2"/>
      <c r="F44" s="2"/>
      <c r="G44" s="2"/>
      <c r="H44" s="2"/>
    </row>
    <row r="45" spans="2:19" x14ac:dyDescent="0.25">
      <c r="B45" s="8" t="s">
        <v>48</v>
      </c>
      <c r="C45" s="8"/>
      <c r="D45" s="8"/>
      <c r="E45" s="8" t="s">
        <v>49</v>
      </c>
    </row>
    <row r="47" spans="2:19" x14ac:dyDescent="0.25">
      <c r="B47" s="46" t="s">
        <v>50</v>
      </c>
      <c r="C47" s="46"/>
      <c r="D47" s="46"/>
      <c r="E47" s="46" t="s">
        <v>50</v>
      </c>
      <c r="F47" s="46"/>
      <c r="G47" s="46"/>
    </row>
    <row r="48" spans="2:19" ht="15.75" x14ac:dyDescent="0.25">
      <c r="B48" s="2"/>
      <c r="C48" s="2"/>
      <c r="D48" s="2"/>
      <c r="E48" s="2"/>
      <c r="F48" s="2"/>
      <c r="G48" s="2"/>
      <c r="H48" s="2"/>
    </row>
  </sheetData>
  <mergeCells count="20">
    <mergeCell ref="I12:J12"/>
    <mergeCell ref="A4:L4"/>
    <mergeCell ref="C19:D19"/>
    <mergeCell ref="K21:K23"/>
    <mergeCell ref="C27:D27"/>
    <mergeCell ref="C15:D15"/>
    <mergeCell ref="E12:F12"/>
    <mergeCell ref="G12:H12"/>
    <mergeCell ref="L15:L16"/>
    <mergeCell ref="L17:L18"/>
    <mergeCell ref="L19:L23"/>
    <mergeCell ref="K14:K20"/>
    <mergeCell ref="B42:J42"/>
    <mergeCell ref="C32:D32"/>
    <mergeCell ref="K29:K31"/>
    <mergeCell ref="L27:L32"/>
    <mergeCell ref="B35:D35"/>
    <mergeCell ref="B41:F41"/>
    <mergeCell ref="B36:C36"/>
    <mergeCell ref="B37:C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topLeftCell="A20" zoomScaleNormal="100" workbookViewId="0"/>
  </sheetViews>
  <sheetFormatPr defaultColWidth="9.140625" defaultRowHeight="15" x14ac:dyDescent="0.25"/>
  <cols>
    <col min="1" max="1" width="9.140625" style="71" customWidth="1"/>
    <col min="2" max="2" width="7.85546875" style="71" customWidth="1"/>
    <col min="3" max="3" width="14.7109375" style="71" customWidth="1"/>
    <col min="4" max="4" width="14.28515625" style="71" customWidth="1"/>
    <col min="5" max="7" width="14.7109375" style="71" customWidth="1"/>
    <col min="8" max="10" width="9.140625" style="71"/>
    <col min="11" max="11" width="11" style="71" customWidth="1"/>
    <col min="12" max="16384" width="9.140625" style="71"/>
  </cols>
  <sheetData>
    <row r="1" spans="1:16" x14ac:dyDescent="0.25">
      <c r="A1" s="59"/>
      <c r="B1" s="59"/>
      <c r="C1" s="59"/>
      <c r="D1" s="59"/>
      <c r="E1" s="59"/>
      <c r="F1" s="59"/>
      <c r="G1" s="60"/>
    </row>
    <row r="2" spans="1:16" x14ac:dyDescent="0.25">
      <c r="A2" s="59"/>
      <c r="B2" s="59"/>
      <c r="C2" s="59"/>
      <c r="D2" s="59"/>
      <c r="E2" s="59"/>
      <c r="F2" s="61"/>
      <c r="G2" s="62"/>
    </row>
    <row r="3" spans="1:16" x14ac:dyDescent="0.25">
      <c r="A3" s="59"/>
      <c r="B3" s="112"/>
      <c r="C3" s="112"/>
      <c r="D3" s="112"/>
      <c r="E3" s="112"/>
      <c r="F3" s="61"/>
      <c r="G3" s="62"/>
      <c r="H3" s="113"/>
      <c r="I3" s="113"/>
      <c r="J3" s="113"/>
      <c r="K3" s="114" t="s">
        <v>2</v>
      </c>
      <c r="L3" s="114" t="s">
        <v>51</v>
      </c>
      <c r="M3" s="115"/>
      <c r="N3" s="113"/>
      <c r="O3" s="113"/>
    </row>
    <row r="4" spans="1:16" ht="18.75" x14ac:dyDescent="0.3">
      <c r="A4" s="59"/>
      <c r="B4" s="116" t="s">
        <v>52</v>
      </c>
      <c r="C4" s="112"/>
      <c r="D4" s="112"/>
      <c r="E4" s="61"/>
      <c r="F4" s="117" t="str">
        <f>'Lisa 3'!D7</f>
        <v>Lääne-Virumaa, Rakvere, Rohuaia tn 8</v>
      </c>
      <c r="G4" s="112"/>
      <c r="H4" s="113"/>
      <c r="I4" s="113"/>
      <c r="J4" s="113"/>
      <c r="K4" s="118" t="s">
        <v>53</v>
      </c>
      <c r="L4" s="119">
        <v>1215.3000000000002</v>
      </c>
      <c r="M4" s="120">
        <f>L4/$L$9</f>
        <v>1</v>
      </c>
      <c r="N4" s="121"/>
      <c r="O4" s="122"/>
    </row>
    <row r="5" spans="1:16" x14ac:dyDescent="0.25">
      <c r="A5" s="59"/>
      <c r="B5" s="112"/>
      <c r="C5" s="112"/>
      <c r="D5" s="112"/>
      <c r="E5" s="112"/>
      <c r="F5" s="123"/>
      <c r="G5" s="112"/>
      <c r="H5" s="113"/>
      <c r="I5" s="113"/>
      <c r="J5" s="113"/>
      <c r="K5" s="118" t="s">
        <v>54</v>
      </c>
      <c r="L5" s="119"/>
      <c r="M5" s="120">
        <f>L5/$L$9</f>
        <v>0</v>
      </c>
      <c r="N5" s="124"/>
      <c r="O5" s="122"/>
    </row>
    <row r="6" spans="1:16" x14ac:dyDescent="0.25">
      <c r="A6" s="59"/>
      <c r="B6" s="125" t="s">
        <v>55</v>
      </c>
      <c r="C6" s="126"/>
      <c r="D6" s="127"/>
      <c r="E6" s="128">
        <v>44197</v>
      </c>
      <c r="F6" s="129"/>
      <c r="G6" s="112"/>
      <c r="H6" s="113"/>
      <c r="I6" s="113"/>
      <c r="J6" s="113"/>
      <c r="K6" s="118" t="s">
        <v>56</v>
      </c>
      <c r="L6" s="119"/>
      <c r="M6" s="120">
        <f>L6/$L$9</f>
        <v>0</v>
      </c>
      <c r="N6" s="130"/>
      <c r="O6" s="130"/>
    </row>
    <row r="7" spans="1:16" x14ac:dyDescent="0.25">
      <c r="A7" s="59"/>
      <c r="B7" s="131" t="s">
        <v>57</v>
      </c>
      <c r="C7" s="61"/>
      <c r="D7" s="113"/>
      <c r="E7" s="132">
        <v>120</v>
      </c>
      <c r="F7" s="133" t="s">
        <v>58</v>
      </c>
      <c r="G7" s="112"/>
      <c r="H7" s="113"/>
      <c r="I7" s="113"/>
      <c r="J7" s="113"/>
      <c r="K7" s="118" t="s">
        <v>59</v>
      </c>
      <c r="L7" s="119"/>
      <c r="M7" s="120">
        <f>L7/$L$9</f>
        <v>0</v>
      </c>
      <c r="N7" s="134"/>
      <c r="O7" s="134"/>
    </row>
    <row r="8" spans="1:16" x14ac:dyDescent="0.25">
      <c r="A8" s="59"/>
      <c r="B8" s="131" t="s">
        <v>60</v>
      </c>
      <c r="C8" s="61"/>
      <c r="D8" s="135">
        <f>E6-1</f>
        <v>44196</v>
      </c>
      <c r="E8" s="136">
        <v>1183247.6199999971</v>
      </c>
      <c r="F8" s="133" t="s">
        <v>61</v>
      </c>
      <c r="G8" s="112"/>
      <c r="H8" s="113"/>
      <c r="I8" s="113"/>
      <c r="J8" s="113"/>
      <c r="K8" s="118" t="s">
        <v>62</v>
      </c>
      <c r="L8" s="119"/>
      <c r="M8" s="120">
        <f>L8/$L$9</f>
        <v>0</v>
      </c>
      <c r="N8" s="134"/>
      <c r="O8" s="134"/>
    </row>
    <row r="9" spans="1:16" x14ac:dyDescent="0.25">
      <c r="A9" s="59"/>
      <c r="B9" s="131" t="s">
        <v>60</v>
      </c>
      <c r="C9" s="61"/>
      <c r="D9" s="135">
        <f>EDATE(D8,E7)</f>
        <v>47848</v>
      </c>
      <c r="E9" s="136">
        <v>339868.41999999702</v>
      </c>
      <c r="F9" s="133" t="s">
        <v>61</v>
      </c>
      <c r="G9" s="112"/>
      <c r="H9" s="113"/>
      <c r="I9" s="113"/>
      <c r="J9" s="113"/>
      <c r="K9" s="137" t="s">
        <v>63</v>
      </c>
      <c r="L9" s="138">
        <f>SUM(L4:L8)</f>
        <v>1215.3000000000002</v>
      </c>
      <c r="M9" s="137"/>
      <c r="N9" s="134"/>
      <c r="O9" s="134"/>
    </row>
    <row r="10" spans="1:16" x14ac:dyDescent="0.25">
      <c r="A10" s="59"/>
      <c r="B10" s="131" t="s">
        <v>64</v>
      </c>
      <c r="C10" s="61"/>
      <c r="D10" s="113"/>
      <c r="E10" s="139">
        <f>M4</f>
        <v>1</v>
      </c>
      <c r="F10" s="133"/>
      <c r="G10" s="112"/>
      <c r="H10" s="113"/>
      <c r="I10" s="113"/>
      <c r="J10" s="113"/>
      <c r="K10" s="113"/>
      <c r="L10" s="113"/>
      <c r="M10" s="140"/>
      <c r="N10" s="140"/>
      <c r="O10" s="140"/>
    </row>
    <row r="11" spans="1:16" x14ac:dyDescent="0.25">
      <c r="A11" s="59"/>
      <c r="B11" s="131" t="s">
        <v>65</v>
      </c>
      <c r="C11" s="61"/>
      <c r="D11" s="113"/>
      <c r="E11" s="141">
        <f>ROUND(E8*E10,2)</f>
        <v>1183247.6200000001</v>
      </c>
      <c r="F11" s="133" t="s">
        <v>61</v>
      </c>
      <c r="G11" s="112"/>
      <c r="H11" s="113"/>
      <c r="I11" s="113"/>
      <c r="J11" s="113"/>
      <c r="K11" s="113"/>
      <c r="L11" s="113"/>
      <c r="M11" s="140"/>
      <c r="N11" s="140"/>
      <c r="O11" s="140"/>
    </row>
    <row r="12" spans="1:16" x14ac:dyDescent="0.25">
      <c r="A12" s="59"/>
      <c r="B12" s="131" t="s">
        <v>66</v>
      </c>
      <c r="C12" s="61"/>
      <c r="D12" s="113"/>
      <c r="E12" s="141">
        <f>ROUND(E9*E10,2)</f>
        <v>339868.42</v>
      </c>
      <c r="F12" s="133" t="s">
        <v>61</v>
      </c>
      <c r="G12" s="112"/>
      <c r="H12" s="113"/>
      <c r="I12" s="113"/>
      <c r="J12" s="113"/>
      <c r="K12" s="142"/>
      <c r="L12" s="142"/>
      <c r="M12" s="134"/>
      <c r="N12" s="134"/>
      <c r="O12" s="134"/>
      <c r="P12" s="81"/>
    </row>
    <row r="13" spans="1:16" x14ac:dyDescent="0.25">
      <c r="A13" s="59"/>
      <c r="B13" s="143" t="s">
        <v>67</v>
      </c>
      <c r="C13" s="144"/>
      <c r="D13" s="145"/>
      <c r="E13" s="150">
        <v>0.03</v>
      </c>
      <c r="F13" s="146"/>
      <c r="G13" s="112"/>
      <c r="H13" s="113"/>
      <c r="I13" s="113"/>
      <c r="J13" s="113"/>
      <c r="K13" s="142"/>
      <c r="L13" s="142"/>
      <c r="M13" s="134"/>
      <c r="N13" s="134"/>
      <c r="O13" s="134"/>
      <c r="P13" s="81"/>
    </row>
    <row r="14" spans="1:16" x14ac:dyDescent="0.25">
      <c r="A14" s="59"/>
      <c r="B14" s="132"/>
      <c r="C14" s="61"/>
      <c r="D14" s="113"/>
      <c r="E14" s="147"/>
      <c r="F14" s="132"/>
      <c r="G14" s="112"/>
      <c r="H14" s="113"/>
      <c r="I14" s="113"/>
      <c r="J14" s="113"/>
      <c r="K14" s="142"/>
      <c r="L14" s="142"/>
      <c r="M14" s="134"/>
      <c r="N14" s="134"/>
      <c r="O14" s="134"/>
      <c r="P14" s="81"/>
    </row>
    <row r="15" spans="1:16" x14ac:dyDescent="0.25">
      <c r="B15" s="113"/>
      <c r="C15" s="113"/>
      <c r="D15" s="113"/>
      <c r="E15" s="113"/>
      <c r="F15" s="113"/>
      <c r="G15" s="113"/>
      <c r="H15" s="113"/>
      <c r="I15" s="113"/>
      <c r="J15" s="113"/>
      <c r="K15" s="142"/>
      <c r="L15" s="142"/>
      <c r="M15" s="134"/>
      <c r="N15" s="134"/>
      <c r="O15" s="134"/>
      <c r="P15" s="81"/>
    </row>
    <row r="16" spans="1:16" ht="15.75" thickBot="1" x14ac:dyDescent="0.3">
      <c r="A16" s="75" t="s">
        <v>68</v>
      </c>
      <c r="B16" s="148" t="s">
        <v>69</v>
      </c>
      <c r="C16" s="148" t="s">
        <v>70</v>
      </c>
      <c r="D16" s="148" t="s">
        <v>71</v>
      </c>
      <c r="E16" s="148" t="s">
        <v>72</v>
      </c>
      <c r="F16" s="148" t="s">
        <v>73</v>
      </c>
      <c r="G16" s="148" t="s">
        <v>74</v>
      </c>
      <c r="H16" s="113"/>
      <c r="I16" s="113"/>
      <c r="J16" s="113"/>
      <c r="K16" s="142"/>
      <c r="L16" s="142"/>
      <c r="M16" s="134"/>
      <c r="N16" s="134"/>
      <c r="O16" s="134"/>
      <c r="P16" s="81"/>
    </row>
    <row r="17" spans="1:16" x14ac:dyDescent="0.25">
      <c r="A17" s="76">
        <f>E6</f>
        <v>44197</v>
      </c>
      <c r="B17" s="61">
        <v>1</v>
      </c>
      <c r="C17" s="123">
        <f>E11</f>
        <v>1183247.6200000001</v>
      </c>
      <c r="D17" s="110">
        <f>ROUND(IPMT($E$13/12,B17,$E$7,-$E$11,$E$12,0),2)</f>
        <v>2958.12</v>
      </c>
      <c r="E17" s="110">
        <f>ROUND(PPMT($E$13/12,B17,$E$7,-$E$11,$E$12,0),2)</f>
        <v>6035.28</v>
      </c>
      <c r="F17" s="110">
        <f>ROUND(PMT($E$13/12,E7,-E11,E12),2)</f>
        <v>8993.4</v>
      </c>
      <c r="G17" s="110">
        <f>C17-E17</f>
        <v>1177212.3400000001</v>
      </c>
      <c r="H17" s="113"/>
      <c r="I17" s="113"/>
      <c r="J17" s="113"/>
      <c r="K17" s="142"/>
      <c r="L17" s="142"/>
      <c r="M17" s="134"/>
      <c r="N17" s="134"/>
      <c r="O17" s="134"/>
      <c r="P17" s="81"/>
    </row>
    <row r="18" spans="1:16" x14ac:dyDescent="0.25">
      <c r="A18" s="76">
        <f>EDATE(A17,1)</f>
        <v>44228</v>
      </c>
      <c r="B18" s="61">
        <v>2</v>
      </c>
      <c r="C18" s="123">
        <f>G17</f>
        <v>1177212.3400000001</v>
      </c>
      <c r="D18" s="110">
        <f t="shared" ref="D18:D75" si="0">ROUND(C18*$E$13/12,2)</f>
        <v>2943.03</v>
      </c>
      <c r="E18" s="110">
        <f>F18-D18</f>
        <v>6050.369999999999</v>
      </c>
      <c r="F18" s="110">
        <f>F17</f>
        <v>8993.4</v>
      </c>
      <c r="G18" s="110">
        <f t="shared" ref="G18:G75" si="1">C18-E18</f>
        <v>1171161.97</v>
      </c>
      <c r="H18" s="113"/>
      <c r="I18" s="113"/>
      <c r="J18" s="113"/>
      <c r="K18" s="142"/>
      <c r="L18" s="142"/>
      <c r="M18" s="134"/>
      <c r="N18" s="134"/>
      <c r="O18" s="134"/>
      <c r="P18" s="81"/>
    </row>
    <row r="19" spans="1:16" x14ac:dyDescent="0.25">
      <c r="A19" s="76">
        <f>EDATE(A18,1)</f>
        <v>44256</v>
      </c>
      <c r="B19" s="61">
        <v>3</v>
      </c>
      <c r="C19" s="123">
        <f>G18</f>
        <v>1171161.97</v>
      </c>
      <c r="D19" s="110">
        <f t="shared" si="0"/>
        <v>2927.9</v>
      </c>
      <c r="E19" s="110">
        <f>F19-D19</f>
        <v>6065.5</v>
      </c>
      <c r="F19" s="110">
        <f t="shared" ref="F19:F82" si="2">F18</f>
        <v>8993.4</v>
      </c>
      <c r="G19" s="110">
        <f t="shared" si="1"/>
        <v>1165096.47</v>
      </c>
      <c r="H19" s="113"/>
      <c r="I19" s="113"/>
      <c r="J19" s="113"/>
      <c r="K19" s="142"/>
      <c r="L19" s="142"/>
      <c r="M19" s="134"/>
      <c r="N19" s="134"/>
      <c r="O19" s="134"/>
      <c r="P19" s="81"/>
    </row>
    <row r="20" spans="1:16" x14ac:dyDescent="0.25">
      <c r="A20" s="76">
        <f t="shared" ref="A20:A83" si="3">EDATE(A19,1)</f>
        <v>44287</v>
      </c>
      <c r="B20" s="77">
        <v>4</v>
      </c>
      <c r="C20" s="65">
        <f t="shared" ref="C20:C75" si="4">G19</f>
        <v>1165096.47</v>
      </c>
      <c r="D20" s="78">
        <f t="shared" si="0"/>
        <v>2912.74</v>
      </c>
      <c r="E20" s="78">
        <f t="shared" ref="E20:E75" si="5">F20-D20</f>
        <v>6080.66</v>
      </c>
      <c r="F20" s="78">
        <f t="shared" si="2"/>
        <v>8993.4</v>
      </c>
      <c r="G20" s="78">
        <f t="shared" si="1"/>
        <v>1159015.81</v>
      </c>
      <c r="K20" s="79"/>
      <c r="L20" s="79"/>
      <c r="M20" s="80"/>
      <c r="N20" s="80"/>
      <c r="O20" s="80"/>
      <c r="P20" s="81"/>
    </row>
    <row r="21" spans="1:16" x14ac:dyDescent="0.25">
      <c r="A21" s="76">
        <f t="shared" si="3"/>
        <v>44317</v>
      </c>
      <c r="B21" s="77">
        <v>5</v>
      </c>
      <c r="C21" s="65">
        <f t="shared" si="4"/>
        <v>1159015.81</v>
      </c>
      <c r="D21" s="78">
        <f t="shared" si="0"/>
        <v>2897.54</v>
      </c>
      <c r="E21" s="78">
        <f t="shared" si="5"/>
        <v>6095.86</v>
      </c>
      <c r="F21" s="78">
        <f t="shared" si="2"/>
        <v>8993.4</v>
      </c>
      <c r="G21" s="78">
        <f t="shared" si="1"/>
        <v>1152919.95</v>
      </c>
      <c r="K21" s="79"/>
      <c r="L21" s="79"/>
      <c r="M21" s="80"/>
      <c r="N21" s="80"/>
      <c r="O21" s="80"/>
      <c r="P21" s="81"/>
    </row>
    <row r="22" spans="1:16" x14ac:dyDescent="0.25">
      <c r="A22" s="76">
        <f t="shared" si="3"/>
        <v>44348</v>
      </c>
      <c r="B22" s="77">
        <v>6</v>
      </c>
      <c r="C22" s="65">
        <f t="shared" si="4"/>
        <v>1152919.95</v>
      </c>
      <c r="D22" s="78">
        <f t="shared" si="0"/>
        <v>2882.3</v>
      </c>
      <c r="E22" s="78">
        <f t="shared" si="5"/>
        <v>6111.0999999999995</v>
      </c>
      <c r="F22" s="78">
        <f t="shared" si="2"/>
        <v>8993.4</v>
      </c>
      <c r="G22" s="78">
        <f t="shared" si="1"/>
        <v>1146808.8499999999</v>
      </c>
      <c r="K22" s="79"/>
      <c r="L22" s="79"/>
      <c r="M22" s="80"/>
      <c r="N22" s="80"/>
      <c r="O22" s="80"/>
      <c r="P22" s="81"/>
    </row>
    <row r="23" spans="1:16" x14ac:dyDescent="0.25">
      <c r="A23" s="76">
        <f t="shared" si="3"/>
        <v>44378</v>
      </c>
      <c r="B23" s="77">
        <v>7</v>
      </c>
      <c r="C23" s="65">
        <f t="shared" si="4"/>
        <v>1146808.8499999999</v>
      </c>
      <c r="D23" s="78">
        <f t="shared" si="0"/>
        <v>2867.02</v>
      </c>
      <c r="E23" s="78">
        <f t="shared" si="5"/>
        <v>6126.3799999999992</v>
      </c>
      <c r="F23" s="78">
        <f t="shared" si="2"/>
        <v>8993.4</v>
      </c>
      <c r="G23" s="78">
        <f t="shared" si="1"/>
        <v>1140682.47</v>
      </c>
      <c r="K23" s="79"/>
      <c r="L23" s="79"/>
      <c r="M23" s="80"/>
      <c r="N23" s="80"/>
      <c r="O23" s="80"/>
      <c r="P23" s="81"/>
    </row>
    <row r="24" spans="1:16" x14ac:dyDescent="0.25">
      <c r="A24" s="76">
        <f>EDATE(A23,1)</f>
        <v>44409</v>
      </c>
      <c r="B24" s="77">
        <v>8</v>
      </c>
      <c r="C24" s="65">
        <f t="shared" si="4"/>
        <v>1140682.47</v>
      </c>
      <c r="D24" s="78">
        <f t="shared" si="0"/>
        <v>2851.71</v>
      </c>
      <c r="E24" s="78">
        <f t="shared" si="5"/>
        <v>6141.69</v>
      </c>
      <c r="F24" s="78">
        <f t="shared" si="2"/>
        <v>8993.4</v>
      </c>
      <c r="G24" s="78">
        <f t="shared" si="1"/>
        <v>1134540.78</v>
      </c>
      <c r="K24" s="79"/>
      <c r="L24" s="79"/>
      <c r="M24" s="80"/>
      <c r="N24" s="80"/>
      <c r="O24" s="80"/>
      <c r="P24" s="81"/>
    </row>
    <row r="25" spans="1:16" x14ac:dyDescent="0.25">
      <c r="A25" s="76">
        <f t="shared" si="3"/>
        <v>44440</v>
      </c>
      <c r="B25" s="77">
        <v>9</v>
      </c>
      <c r="C25" s="65">
        <f t="shared" si="4"/>
        <v>1134540.78</v>
      </c>
      <c r="D25" s="78">
        <f t="shared" si="0"/>
        <v>2836.35</v>
      </c>
      <c r="E25" s="78">
        <f t="shared" si="5"/>
        <v>6157.0499999999993</v>
      </c>
      <c r="F25" s="78">
        <f t="shared" si="2"/>
        <v>8993.4</v>
      </c>
      <c r="G25" s="78">
        <f t="shared" si="1"/>
        <v>1128383.73</v>
      </c>
      <c r="K25" s="79"/>
      <c r="L25" s="79"/>
      <c r="M25" s="80"/>
      <c r="N25" s="80"/>
      <c r="O25" s="80"/>
      <c r="P25" s="81"/>
    </row>
    <row r="26" spans="1:16" x14ac:dyDescent="0.25">
      <c r="A26" s="76">
        <f t="shared" si="3"/>
        <v>44470</v>
      </c>
      <c r="B26" s="77">
        <v>10</v>
      </c>
      <c r="C26" s="65">
        <f t="shared" si="4"/>
        <v>1128383.73</v>
      </c>
      <c r="D26" s="78">
        <f t="shared" si="0"/>
        <v>2820.96</v>
      </c>
      <c r="E26" s="78">
        <f t="shared" si="5"/>
        <v>6172.44</v>
      </c>
      <c r="F26" s="78">
        <f t="shared" si="2"/>
        <v>8993.4</v>
      </c>
      <c r="G26" s="78">
        <f t="shared" si="1"/>
        <v>1122211.29</v>
      </c>
      <c r="K26" s="79"/>
      <c r="L26" s="79"/>
      <c r="M26" s="80"/>
      <c r="N26" s="80"/>
      <c r="O26" s="80"/>
      <c r="P26" s="81"/>
    </row>
    <row r="27" spans="1:16" x14ac:dyDescent="0.25">
      <c r="A27" s="76">
        <f t="shared" si="3"/>
        <v>44501</v>
      </c>
      <c r="B27" s="77">
        <v>11</v>
      </c>
      <c r="C27" s="65">
        <f t="shared" si="4"/>
        <v>1122211.29</v>
      </c>
      <c r="D27" s="78">
        <f t="shared" si="0"/>
        <v>2805.53</v>
      </c>
      <c r="E27" s="78">
        <f t="shared" si="5"/>
        <v>6187.869999999999</v>
      </c>
      <c r="F27" s="78">
        <f t="shared" si="2"/>
        <v>8993.4</v>
      </c>
      <c r="G27" s="78">
        <f t="shared" si="1"/>
        <v>1116023.42</v>
      </c>
    </row>
    <row r="28" spans="1:16" x14ac:dyDescent="0.25">
      <c r="A28" s="76">
        <f t="shared" si="3"/>
        <v>44531</v>
      </c>
      <c r="B28" s="77">
        <v>12</v>
      </c>
      <c r="C28" s="65">
        <f t="shared" si="4"/>
        <v>1116023.42</v>
      </c>
      <c r="D28" s="78">
        <f t="shared" si="0"/>
        <v>2790.06</v>
      </c>
      <c r="E28" s="78">
        <f t="shared" si="5"/>
        <v>6203.34</v>
      </c>
      <c r="F28" s="78">
        <f t="shared" si="2"/>
        <v>8993.4</v>
      </c>
      <c r="G28" s="78">
        <f t="shared" si="1"/>
        <v>1109820.0799999998</v>
      </c>
    </row>
    <row r="29" spans="1:16" x14ac:dyDescent="0.25">
      <c r="A29" s="76">
        <f t="shared" si="3"/>
        <v>44562</v>
      </c>
      <c r="B29" s="77">
        <v>13</v>
      </c>
      <c r="C29" s="65">
        <f t="shared" si="4"/>
        <v>1109820.0799999998</v>
      </c>
      <c r="D29" s="78">
        <f t="shared" si="0"/>
        <v>2774.55</v>
      </c>
      <c r="E29" s="78">
        <f t="shared" si="5"/>
        <v>6218.8499999999995</v>
      </c>
      <c r="F29" s="78">
        <f t="shared" si="2"/>
        <v>8993.4</v>
      </c>
      <c r="G29" s="78">
        <f t="shared" si="1"/>
        <v>1103601.2299999997</v>
      </c>
    </row>
    <row r="30" spans="1:16" x14ac:dyDescent="0.25">
      <c r="A30" s="76">
        <f t="shared" si="3"/>
        <v>44593</v>
      </c>
      <c r="B30" s="77">
        <v>14</v>
      </c>
      <c r="C30" s="65">
        <f t="shared" si="4"/>
        <v>1103601.2299999997</v>
      </c>
      <c r="D30" s="78">
        <f t="shared" si="0"/>
        <v>2759</v>
      </c>
      <c r="E30" s="78">
        <f t="shared" si="5"/>
        <v>6234.4</v>
      </c>
      <c r="F30" s="78">
        <f t="shared" si="2"/>
        <v>8993.4</v>
      </c>
      <c r="G30" s="78">
        <f t="shared" si="1"/>
        <v>1097366.8299999998</v>
      </c>
    </row>
    <row r="31" spans="1:16" x14ac:dyDescent="0.25">
      <c r="A31" s="76">
        <f t="shared" si="3"/>
        <v>44621</v>
      </c>
      <c r="B31" s="77">
        <v>15</v>
      </c>
      <c r="C31" s="65">
        <f t="shared" si="4"/>
        <v>1097366.8299999998</v>
      </c>
      <c r="D31" s="78">
        <f t="shared" si="0"/>
        <v>2743.42</v>
      </c>
      <c r="E31" s="78">
        <f t="shared" si="5"/>
        <v>6249.98</v>
      </c>
      <c r="F31" s="78">
        <f t="shared" si="2"/>
        <v>8993.4</v>
      </c>
      <c r="G31" s="78">
        <f t="shared" si="1"/>
        <v>1091116.8499999999</v>
      </c>
    </row>
    <row r="32" spans="1:16" x14ac:dyDescent="0.25">
      <c r="A32" s="76">
        <f t="shared" si="3"/>
        <v>44652</v>
      </c>
      <c r="B32" s="77">
        <v>16</v>
      </c>
      <c r="C32" s="65">
        <f t="shared" si="4"/>
        <v>1091116.8499999999</v>
      </c>
      <c r="D32" s="78">
        <f t="shared" si="0"/>
        <v>2727.79</v>
      </c>
      <c r="E32" s="78">
        <f t="shared" si="5"/>
        <v>6265.61</v>
      </c>
      <c r="F32" s="78">
        <f t="shared" si="2"/>
        <v>8993.4</v>
      </c>
      <c r="G32" s="78">
        <f t="shared" si="1"/>
        <v>1084851.2399999998</v>
      </c>
    </row>
    <row r="33" spans="1:7" x14ac:dyDescent="0.25">
      <c r="A33" s="76">
        <f t="shared" si="3"/>
        <v>44682</v>
      </c>
      <c r="B33" s="77">
        <v>17</v>
      </c>
      <c r="C33" s="65">
        <f t="shared" si="4"/>
        <v>1084851.2399999998</v>
      </c>
      <c r="D33" s="78">
        <f t="shared" si="0"/>
        <v>2712.13</v>
      </c>
      <c r="E33" s="78">
        <f t="shared" si="5"/>
        <v>6281.2699999999995</v>
      </c>
      <c r="F33" s="78">
        <f t="shared" si="2"/>
        <v>8993.4</v>
      </c>
      <c r="G33" s="78">
        <f t="shared" si="1"/>
        <v>1078569.9699999997</v>
      </c>
    </row>
    <row r="34" spans="1:7" x14ac:dyDescent="0.25">
      <c r="A34" s="76">
        <f t="shared" si="3"/>
        <v>44713</v>
      </c>
      <c r="B34" s="77">
        <v>18</v>
      </c>
      <c r="C34" s="65">
        <f t="shared" si="4"/>
        <v>1078569.9699999997</v>
      </c>
      <c r="D34" s="78">
        <f t="shared" si="0"/>
        <v>2696.42</v>
      </c>
      <c r="E34" s="78">
        <f t="shared" si="5"/>
        <v>6296.98</v>
      </c>
      <c r="F34" s="78">
        <f t="shared" si="2"/>
        <v>8993.4</v>
      </c>
      <c r="G34" s="78">
        <f t="shared" si="1"/>
        <v>1072272.9899999998</v>
      </c>
    </row>
    <row r="35" spans="1:7" x14ac:dyDescent="0.25">
      <c r="A35" s="76">
        <f t="shared" si="3"/>
        <v>44743</v>
      </c>
      <c r="B35" s="77">
        <v>19</v>
      </c>
      <c r="C35" s="65">
        <f t="shared" si="4"/>
        <v>1072272.9899999998</v>
      </c>
      <c r="D35" s="78">
        <f t="shared" si="0"/>
        <v>2680.68</v>
      </c>
      <c r="E35" s="78">
        <f t="shared" si="5"/>
        <v>6312.7199999999993</v>
      </c>
      <c r="F35" s="78">
        <f t="shared" si="2"/>
        <v>8993.4</v>
      </c>
      <c r="G35" s="78">
        <f t="shared" si="1"/>
        <v>1065960.2699999998</v>
      </c>
    </row>
    <row r="36" spans="1:7" x14ac:dyDescent="0.25">
      <c r="A36" s="76">
        <f t="shared" si="3"/>
        <v>44774</v>
      </c>
      <c r="B36" s="77">
        <v>20</v>
      </c>
      <c r="C36" s="65">
        <f t="shared" si="4"/>
        <v>1065960.2699999998</v>
      </c>
      <c r="D36" s="78">
        <f t="shared" si="0"/>
        <v>2664.9</v>
      </c>
      <c r="E36" s="78">
        <f t="shared" si="5"/>
        <v>6328.5</v>
      </c>
      <c r="F36" s="78">
        <f t="shared" si="2"/>
        <v>8993.4</v>
      </c>
      <c r="G36" s="78">
        <f t="shared" si="1"/>
        <v>1059631.7699999998</v>
      </c>
    </row>
    <row r="37" spans="1:7" x14ac:dyDescent="0.25">
      <c r="A37" s="76">
        <f t="shared" si="3"/>
        <v>44805</v>
      </c>
      <c r="B37" s="77">
        <v>21</v>
      </c>
      <c r="C37" s="65">
        <f t="shared" si="4"/>
        <v>1059631.7699999998</v>
      </c>
      <c r="D37" s="78">
        <f t="shared" si="0"/>
        <v>2649.08</v>
      </c>
      <c r="E37" s="78">
        <f t="shared" si="5"/>
        <v>6344.32</v>
      </c>
      <c r="F37" s="78">
        <f t="shared" si="2"/>
        <v>8993.4</v>
      </c>
      <c r="G37" s="78">
        <f t="shared" si="1"/>
        <v>1053287.4499999997</v>
      </c>
    </row>
    <row r="38" spans="1:7" x14ac:dyDescent="0.25">
      <c r="A38" s="76">
        <f t="shared" si="3"/>
        <v>44835</v>
      </c>
      <c r="B38" s="77">
        <v>22</v>
      </c>
      <c r="C38" s="65">
        <f t="shared" si="4"/>
        <v>1053287.4499999997</v>
      </c>
      <c r="D38" s="78">
        <f t="shared" si="0"/>
        <v>2633.22</v>
      </c>
      <c r="E38" s="78">
        <f t="shared" si="5"/>
        <v>6360.18</v>
      </c>
      <c r="F38" s="78">
        <f t="shared" si="2"/>
        <v>8993.4</v>
      </c>
      <c r="G38" s="78">
        <f t="shared" si="1"/>
        <v>1046927.2699999997</v>
      </c>
    </row>
    <row r="39" spans="1:7" x14ac:dyDescent="0.25">
      <c r="A39" s="76">
        <f t="shared" si="3"/>
        <v>44866</v>
      </c>
      <c r="B39" s="77">
        <v>23</v>
      </c>
      <c r="C39" s="65">
        <f t="shared" si="4"/>
        <v>1046927.2699999997</v>
      </c>
      <c r="D39" s="78">
        <f t="shared" si="0"/>
        <v>2617.3200000000002</v>
      </c>
      <c r="E39" s="78">
        <f t="shared" si="5"/>
        <v>6376.08</v>
      </c>
      <c r="F39" s="78">
        <f t="shared" si="2"/>
        <v>8993.4</v>
      </c>
      <c r="G39" s="78">
        <f t="shared" si="1"/>
        <v>1040551.1899999997</v>
      </c>
    </row>
    <row r="40" spans="1:7" x14ac:dyDescent="0.25">
      <c r="A40" s="76">
        <f t="shared" si="3"/>
        <v>44896</v>
      </c>
      <c r="B40" s="77">
        <v>24</v>
      </c>
      <c r="C40" s="65">
        <f t="shared" si="4"/>
        <v>1040551.1899999997</v>
      </c>
      <c r="D40" s="78">
        <f t="shared" si="0"/>
        <v>2601.38</v>
      </c>
      <c r="E40" s="78">
        <f t="shared" si="5"/>
        <v>6392.0199999999995</v>
      </c>
      <c r="F40" s="78">
        <f t="shared" si="2"/>
        <v>8993.4</v>
      </c>
      <c r="G40" s="78">
        <f t="shared" si="1"/>
        <v>1034159.1699999997</v>
      </c>
    </row>
    <row r="41" spans="1:7" x14ac:dyDescent="0.25">
      <c r="A41" s="76">
        <f t="shared" si="3"/>
        <v>44927</v>
      </c>
      <c r="B41" s="77">
        <v>25</v>
      </c>
      <c r="C41" s="65">
        <f t="shared" si="4"/>
        <v>1034159.1699999997</v>
      </c>
      <c r="D41" s="78">
        <f t="shared" si="0"/>
        <v>2585.4</v>
      </c>
      <c r="E41" s="78">
        <f t="shared" si="5"/>
        <v>6408</v>
      </c>
      <c r="F41" s="78">
        <f t="shared" si="2"/>
        <v>8993.4</v>
      </c>
      <c r="G41" s="78">
        <f t="shared" si="1"/>
        <v>1027751.1699999997</v>
      </c>
    </row>
    <row r="42" spans="1:7" x14ac:dyDescent="0.25">
      <c r="A42" s="76">
        <f t="shared" si="3"/>
        <v>44958</v>
      </c>
      <c r="B42" s="77">
        <v>26</v>
      </c>
      <c r="C42" s="65">
        <f t="shared" si="4"/>
        <v>1027751.1699999997</v>
      </c>
      <c r="D42" s="78">
        <f t="shared" si="0"/>
        <v>2569.38</v>
      </c>
      <c r="E42" s="78">
        <f t="shared" si="5"/>
        <v>6424.0199999999995</v>
      </c>
      <c r="F42" s="78">
        <f t="shared" si="2"/>
        <v>8993.4</v>
      </c>
      <c r="G42" s="78">
        <f t="shared" si="1"/>
        <v>1021327.1499999997</v>
      </c>
    </row>
    <row r="43" spans="1:7" x14ac:dyDescent="0.25">
      <c r="A43" s="76">
        <f t="shared" si="3"/>
        <v>44986</v>
      </c>
      <c r="B43" s="77">
        <v>27</v>
      </c>
      <c r="C43" s="65">
        <f t="shared" si="4"/>
        <v>1021327.1499999997</v>
      </c>
      <c r="D43" s="78">
        <f t="shared" si="0"/>
        <v>2553.3200000000002</v>
      </c>
      <c r="E43" s="78">
        <f t="shared" si="5"/>
        <v>6440.08</v>
      </c>
      <c r="F43" s="78">
        <f t="shared" si="2"/>
        <v>8993.4</v>
      </c>
      <c r="G43" s="78">
        <f t="shared" si="1"/>
        <v>1014887.0699999997</v>
      </c>
    </row>
    <row r="44" spans="1:7" x14ac:dyDescent="0.25">
      <c r="A44" s="76">
        <f t="shared" si="3"/>
        <v>45017</v>
      </c>
      <c r="B44" s="77">
        <v>28</v>
      </c>
      <c r="C44" s="65">
        <f t="shared" si="4"/>
        <v>1014887.0699999997</v>
      </c>
      <c r="D44" s="78">
        <f t="shared" si="0"/>
        <v>2537.2199999999998</v>
      </c>
      <c r="E44" s="78">
        <f t="shared" si="5"/>
        <v>6456.18</v>
      </c>
      <c r="F44" s="78">
        <f t="shared" si="2"/>
        <v>8993.4</v>
      </c>
      <c r="G44" s="78">
        <f t="shared" si="1"/>
        <v>1008430.8899999997</v>
      </c>
    </row>
    <row r="45" spans="1:7" x14ac:dyDescent="0.25">
      <c r="A45" s="76">
        <f t="shared" si="3"/>
        <v>45047</v>
      </c>
      <c r="B45" s="77">
        <v>29</v>
      </c>
      <c r="C45" s="65">
        <f t="shared" si="4"/>
        <v>1008430.8899999997</v>
      </c>
      <c r="D45" s="78">
        <f t="shared" si="0"/>
        <v>2521.08</v>
      </c>
      <c r="E45" s="78">
        <f t="shared" si="5"/>
        <v>6472.32</v>
      </c>
      <c r="F45" s="78">
        <f t="shared" si="2"/>
        <v>8993.4</v>
      </c>
      <c r="G45" s="78">
        <f t="shared" si="1"/>
        <v>1001958.5699999997</v>
      </c>
    </row>
    <row r="46" spans="1:7" x14ac:dyDescent="0.25">
      <c r="A46" s="76">
        <f t="shared" si="3"/>
        <v>45078</v>
      </c>
      <c r="B46" s="77">
        <v>30</v>
      </c>
      <c r="C46" s="65">
        <f t="shared" si="4"/>
        <v>1001958.5699999997</v>
      </c>
      <c r="D46" s="78">
        <f t="shared" si="0"/>
        <v>2504.9</v>
      </c>
      <c r="E46" s="78">
        <f t="shared" si="5"/>
        <v>6488.5</v>
      </c>
      <c r="F46" s="78">
        <f t="shared" si="2"/>
        <v>8993.4</v>
      </c>
      <c r="G46" s="78">
        <f t="shared" si="1"/>
        <v>995470.06999999972</v>
      </c>
    </row>
    <row r="47" spans="1:7" x14ac:dyDescent="0.25">
      <c r="A47" s="76">
        <f t="shared" si="3"/>
        <v>45108</v>
      </c>
      <c r="B47" s="77">
        <v>31</v>
      </c>
      <c r="C47" s="65">
        <f t="shared" si="4"/>
        <v>995470.06999999972</v>
      </c>
      <c r="D47" s="78">
        <f t="shared" si="0"/>
        <v>2488.6799999999998</v>
      </c>
      <c r="E47" s="78">
        <f t="shared" si="5"/>
        <v>6504.7199999999993</v>
      </c>
      <c r="F47" s="78">
        <f t="shared" si="2"/>
        <v>8993.4</v>
      </c>
      <c r="G47" s="78">
        <f t="shared" si="1"/>
        <v>988965.34999999974</v>
      </c>
    </row>
    <row r="48" spans="1:7" x14ac:dyDescent="0.25">
      <c r="A48" s="76">
        <f t="shared" si="3"/>
        <v>45139</v>
      </c>
      <c r="B48" s="77">
        <v>32</v>
      </c>
      <c r="C48" s="65">
        <f t="shared" si="4"/>
        <v>988965.34999999974</v>
      </c>
      <c r="D48" s="78">
        <f t="shared" si="0"/>
        <v>2472.41</v>
      </c>
      <c r="E48" s="78">
        <f t="shared" si="5"/>
        <v>6520.99</v>
      </c>
      <c r="F48" s="78">
        <f t="shared" si="2"/>
        <v>8993.4</v>
      </c>
      <c r="G48" s="78">
        <f t="shared" si="1"/>
        <v>982444.35999999975</v>
      </c>
    </row>
    <row r="49" spans="1:7" x14ac:dyDescent="0.25">
      <c r="A49" s="76">
        <f t="shared" si="3"/>
        <v>45170</v>
      </c>
      <c r="B49" s="77">
        <v>33</v>
      </c>
      <c r="C49" s="65">
        <f t="shared" si="4"/>
        <v>982444.35999999975</v>
      </c>
      <c r="D49" s="78">
        <f t="shared" si="0"/>
        <v>2456.11</v>
      </c>
      <c r="E49" s="78">
        <f t="shared" si="5"/>
        <v>6537.2899999999991</v>
      </c>
      <c r="F49" s="78">
        <f t="shared" si="2"/>
        <v>8993.4</v>
      </c>
      <c r="G49" s="78">
        <f t="shared" si="1"/>
        <v>975907.06999999972</v>
      </c>
    </row>
    <row r="50" spans="1:7" x14ac:dyDescent="0.25">
      <c r="A50" s="76">
        <f t="shared" si="3"/>
        <v>45200</v>
      </c>
      <c r="B50" s="77">
        <v>34</v>
      </c>
      <c r="C50" s="65">
        <f t="shared" si="4"/>
        <v>975907.06999999972</v>
      </c>
      <c r="D50" s="78">
        <f t="shared" si="0"/>
        <v>2439.77</v>
      </c>
      <c r="E50" s="78">
        <f t="shared" si="5"/>
        <v>6553.6299999999992</v>
      </c>
      <c r="F50" s="78">
        <f t="shared" si="2"/>
        <v>8993.4</v>
      </c>
      <c r="G50" s="78">
        <f t="shared" si="1"/>
        <v>969353.43999999971</v>
      </c>
    </row>
    <row r="51" spans="1:7" x14ac:dyDescent="0.25">
      <c r="A51" s="76">
        <f t="shared" si="3"/>
        <v>45231</v>
      </c>
      <c r="B51" s="77">
        <v>35</v>
      </c>
      <c r="C51" s="65">
        <f t="shared" si="4"/>
        <v>969353.43999999971</v>
      </c>
      <c r="D51" s="78">
        <f t="shared" si="0"/>
        <v>2423.38</v>
      </c>
      <c r="E51" s="78">
        <f t="shared" si="5"/>
        <v>6570.0199999999995</v>
      </c>
      <c r="F51" s="78">
        <f t="shared" si="2"/>
        <v>8993.4</v>
      </c>
      <c r="G51" s="78">
        <f t="shared" si="1"/>
        <v>962783.41999999969</v>
      </c>
    </row>
    <row r="52" spans="1:7" x14ac:dyDescent="0.25">
      <c r="A52" s="76">
        <f t="shared" si="3"/>
        <v>45261</v>
      </c>
      <c r="B52" s="77">
        <v>36</v>
      </c>
      <c r="C52" s="65">
        <f t="shared" si="4"/>
        <v>962783.41999999969</v>
      </c>
      <c r="D52" s="78">
        <f t="shared" si="0"/>
        <v>2406.96</v>
      </c>
      <c r="E52" s="78">
        <f t="shared" si="5"/>
        <v>6586.44</v>
      </c>
      <c r="F52" s="78">
        <f t="shared" si="2"/>
        <v>8993.4</v>
      </c>
      <c r="G52" s="78">
        <f t="shared" si="1"/>
        <v>956196.97999999975</v>
      </c>
    </row>
    <row r="53" spans="1:7" x14ac:dyDescent="0.25">
      <c r="A53" s="76">
        <f t="shared" si="3"/>
        <v>45292</v>
      </c>
      <c r="B53" s="77">
        <v>37</v>
      </c>
      <c r="C53" s="65">
        <f t="shared" si="4"/>
        <v>956196.97999999975</v>
      </c>
      <c r="D53" s="78">
        <f t="shared" si="0"/>
        <v>2390.4899999999998</v>
      </c>
      <c r="E53" s="78">
        <f t="shared" si="5"/>
        <v>6602.91</v>
      </c>
      <c r="F53" s="78">
        <f t="shared" si="2"/>
        <v>8993.4</v>
      </c>
      <c r="G53" s="78">
        <f t="shared" si="1"/>
        <v>949594.06999999972</v>
      </c>
    </row>
    <row r="54" spans="1:7" x14ac:dyDescent="0.25">
      <c r="A54" s="76">
        <f t="shared" si="3"/>
        <v>45323</v>
      </c>
      <c r="B54" s="77">
        <v>38</v>
      </c>
      <c r="C54" s="65">
        <f t="shared" si="4"/>
        <v>949594.06999999972</v>
      </c>
      <c r="D54" s="78">
        <f t="shared" si="0"/>
        <v>2373.9899999999998</v>
      </c>
      <c r="E54" s="78">
        <f t="shared" si="5"/>
        <v>6619.41</v>
      </c>
      <c r="F54" s="78">
        <f t="shared" si="2"/>
        <v>8993.4</v>
      </c>
      <c r="G54" s="78">
        <f t="shared" si="1"/>
        <v>942974.65999999968</v>
      </c>
    </row>
    <row r="55" spans="1:7" x14ac:dyDescent="0.25">
      <c r="A55" s="76">
        <f t="shared" si="3"/>
        <v>45352</v>
      </c>
      <c r="B55" s="77">
        <v>39</v>
      </c>
      <c r="C55" s="65">
        <f t="shared" si="4"/>
        <v>942974.65999999968</v>
      </c>
      <c r="D55" s="78">
        <f t="shared" si="0"/>
        <v>2357.44</v>
      </c>
      <c r="E55" s="78">
        <f t="shared" si="5"/>
        <v>6635.9599999999991</v>
      </c>
      <c r="F55" s="78">
        <f t="shared" si="2"/>
        <v>8993.4</v>
      </c>
      <c r="G55" s="78">
        <f t="shared" si="1"/>
        <v>936338.69999999972</v>
      </c>
    </row>
    <row r="56" spans="1:7" x14ac:dyDescent="0.25">
      <c r="A56" s="76">
        <f t="shared" si="3"/>
        <v>45383</v>
      </c>
      <c r="B56" s="77">
        <v>40</v>
      </c>
      <c r="C56" s="65">
        <f t="shared" si="4"/>
        <v>936338.69999999972</v>
      </c>
      <c r="D56" s="78">
        <f t="shared" si="0"/>
        <v>2340.85</v>
      </c>
      <c r="E56" s="78">
        <f t="shared" si="5"/>
        <v>6652.5499999999993</v>
      </c>
      <c r="F56" s="78">
        <f t="shared" si="2"/>
        <v>8993.4</v>
      </c>
      <c r="G56" s="78">
        <f t="shared" si="1"/>
        <v>929686.14999999967</v>
      </c>
    </row>
    <row r="57" spans="1:7" x14ac:dyDescent="0.25">
      <c r="A57" s="76">
        <f t="shared" si="3"/>
        <v>45413</v>
      </c>
      <c r="B57" s="77">
        <v>41</v>
      </c>
      <c r="C57" s="65">
        <f t="shared" si="4"/>
        <v>929686.14999999967</v>
      </c>
      <c r="D57" s="78">
        <f t="shared" si="0"/>
        <v>2324.2199999999998</v>
      </c>
      <c r="E57" s="78">
        <f t="shared" si="5"/>
        <v>6669.18</v>
      </c>
      <c r="F57" s="78">
        <f t="shared" si="2"/>
        <v>8993.4</v>
      </c>
      <c r="G57" s="78">
        <f t="shared" si="1"/>
        <v>923016.96999999962</v>
      </c>
    </row>
    <row r="58" spans="1:7" x14ac:dyDescent="0.25">
      <c r="A58" s="76">
        <f t="shared" si="3"/>
        <v>45444</v>
      </c>
      <c r="B58" s="77">
        <v>42</v>
      </c>
      <c r="C58" s="65">
        <f t="shared" si="4"/>
        <v>923016.96999999962</v>
      </c>
      <c r="D58" s="78">
        <f t="shared" si="0"/>
        <v>2307.54</v>
      </c>
      <c r="E58" s="78">
        <f t="shared" si="5"/>
        <v>6685.86</v>
      </c>
      <c r="F58" s="78">
        <f t="shared" si="2"/>
        <v>8993.4</v>
      </c>
      <c r="G58" s="78">
        <f t="shared" si="1"/>
        <v>916331.10999999964</v>
      </c>
    </row>
    <row r="59" spans="1:7" x14ac:dyDescent="0.25">
      <c r="A59" s="76">
        <f t="shared" si="3"/>
        <v>45474</v>
      </c>
      <c r="B59" s="77">
        <v>43</v>
      </c>
      <c r="C59" s="65">
        <f t="shared" si="4"/>
        <v>916331.10999999964</v>
      </c>
      <c r="D59" s="78">
        <f t="shared" si="0"/>
        <v>2290.83</v>
      </c>
      <c r="E59" s="78">
        <f t="shared" si="5"/>
        <v>6702.57</v>
      </c>
      <c r="F59" s="78">
        <f t="shared" si="2"/>
        <v>8993.4</v>
      </c>
      <c r="G59" s="78">
        <f t="shared" si="1"/>
        <v>909628.53999999969</v>
      </c>
    </row>
    <row r="60" spans="1:7" x14ac:dyDescent="0.25">
      <c r="A60" s="76">
        <f t="shared" si="3"/>
        <v>45505</v>
      </c>
      <c r="B60" s="77">
        <v>44</v>
      </c>
      <c r="C60" s="65">
        <f t="shared" si="4"/>
        <v>909628.53999999969</v>
      </c>
      <c r="D60" s="78">
        <f t="shared" si="0"/>
        <v>2274.0700000000002</v>
      </c>
      <c r="E60" s="78">
        <f t="shared" si="5"/>
        <v>6719.33</v>
      </c>
      <c r="F60" s="78">
        <f t="shared" si="2"/>
        <v>8993.4</v>
      </c>
      <c r="G60" s="78">
        <f t="shared" si="1"/>
        <v>902909.20999999973</v>
      </c>
    </row>
    <row r="61" spans="1:7" x14ac:dyDescent="0.25">
      <c r="A61" s="76">
        <f t="shared" si="3"/>
        <v>45536</v>
      </c>
      <c r="B61" s="77">
        <v>45</v>
      </c>
      <c r="C61" s="65">
        <f t="shared" si="4"/>
        <v>902909.20999999973</v>
      </c>
      <c r="D61" s="78">
        <f t="shared" si="0"/>
        <v>2257.27</v>
      </c>
      <c r="E61" s="78">
        <f t="shared" si="5"/>
        <v>6736.1299999999992</v>
      </c>
      <c r="F61" s="78">
        <f t="shared" si="2"/>
        <v>8993.4</v>
      </c>
      <c r="G61" s="78">
        <f t="shared" si="1"/>
        <v>896173.07999999973</v>
      </c>
    </row>
    <row r="62" spans="1:7" x14ac:dyDescent="0.25">
      <c r="A62" s="76">
        <f t="shared" si="3"/>
        <v>45566</v>
      </c>
      <c r="B62" s="77">
        <v>46</v>
      </c>
      <c r="C62" s="65">
        <f t="shared" si="4"/>
        <v>896173.07999999973</v>
      </c>
      <c r="D62" s="78">
        <f t="shared" si="0"/>
        <v>2240.4299999999998</v>
      </c>
      <c r="E62" s="78">
        <f t="shared" si="5"/>
        <v>6752.9699999999993</v>
      </c>
      <c r="F62" s="78">
        <f t="shared" si="2"/>
        <v>8993.4</v>
      </c>
      <c r="G62" s="78">
        <f t="shared" si="1"/>
        <v>889420.10999999975</v>
      </c>
    </row>
    <row r="63" spans="1:7" x14ac:dyDescent="0.25">
      <c r="A63" s="76">
        <f t="shared" si="3"/>
        <v>45597</v>
      </c>
      <c r="B63" s="77">
        <v>47</v>
      </c>
      <c r="C63" s="65">
        <f t="shared" si="4"/>
        <v>889420.10999999975</v>
      </c>
      <c r="D63" s="78">
        <f t="shared" si="0"/>
        <v>2223.5500000000002</v>
      </c>
      <c r="E63" s="78">
        <f t="shared" si="5"/>
        <v>6769.8499999999995</v>
      </c>
      <c r="F63" s="78">
        <f t="shared" si="2"/>
        <v>8993.4</v>
      </c>
      <c r="G63" s="78">
        <f t="shared" si="1"/>
        <v>882650.25999999978</v>
      </c>
    </row>
    <row r="64" spans="1:7" x14ac:dyDescent="0.25">
      <c r="A64" s="76">
        <f t="shared" si="3"/>
        <v>45627</v>
      </c>
      <c r="B64" s="77">
        <v>48</v>
      </c>
      <c r="C64" s="65">
        <f t="shared" si="4"/>
        <v>882650.25999999978</v>
      </c>
      <c r="D64" s="78">
        <f t="shared" si="0"/>
        <v>2206.63</v>
      </c>
      <c r="E64" s="78">
        <f t="shared" si="5"/>
        <v>6786.7699999999995</v>
      </c>
      <c r="F64" s="78">
        <f t="shared" si="2"/>
        <v>8993.4</v>
      </c>
      <c r="G64" s="78">
        <f t="shared" si="1"/>
        <v>875863.48999999976</v>
      </c>
    </row>
    <row r="65" spans="1:7" x14ac:dyDescent="0.25">
      <c r="A65" s="76">
        <f t="shared" si="3"/>
        <v>45658</v>
      </c>
      <c r="B65" s="77">
        <v>49</v>
      </c>
      <c r="C65" s="65">
        <f t="shared" si="4"/>
        <v>875863.48999999976</v>
      </c>
      <c r="D65" s="78">
        <f t="shared" si="0"/>
        <v>2189.66</v>
      </c>
      <c r="E65" s="78">
        <f t="shared" si="5"/>
        <v>6803.74</v>
      </c>
      <c r="F65" s="78">
        <f t="shared" si="2"/>
        <v>8993.4</v>
      </c>
      <c r="G65" s="78">
        <f t="shared" si="1"/>
        <v>869059.74999999977</v>
      </c>
    </row>
    <row r="66" spans="1:7" x14ac:dyDescent="0.25">
      <c r="A66" s="76">
        <f t="shared" si="3"/>
        <v>45689</v>
      </c>
      <c r="B66" s="77">
        <v>50</v>
      </c>
      <c r="C66" s="65">
        <f t="shared" si="4"/>
        <v>869059.74999999977</v>
      </c>
      <c r="D66" s="78">
        <f t="shared" si="0"/>
        <v>2172.65</v>
      </c>
      <c r="E66" s="78">
        <f t="shared" si="5"/>
        <v>6820.75</v>
      </c>
      <c r="F66" s="78">
        <f t="shared" si="2"/>
        <v>8993.4</v>
      </c>
      <c r="G66" s="78">
        <f t="shared" si="1"/>
        <v>862238.99999999977</v>
      </c>
    </row>
    <row r="67" spans="1:7" x14ac:dyDescent="0.25">
      <c r="A67" s="76">
        <f t="shared" si="3"/>
        <v>45717</v>
      </c>
      <c r="B67" s="77">
        <v>51</v>
      </c>
      <c r="C67" s="65">
        <f t="shared" si="4"/>
        <v>862238.99999999977</v>
      </c>
      <c r="D67" s="78">
        <f t="shared" si="0"/>
        <v>2155.6</v>
      </c>
      <c r="E67" s="78">
        <f t="shared" si="5"/>
        <v>6837.7999999999993</v>
      </c>
      <c r="F67" s="78">
        <f t="shared" si="2"/>
        <v>8993.4</v>
      </c>
      <c r="G67" s="78">
        <f t="shared" si="1"/>
        <v>855401.19999999972</v>
      </c>
    </row>
    <row r="68" spans="1:7" x14ac:dyDescent="0.25">
      <c r="A68" s="76">
        <f t="shared" si="3"/>
        <v>45748</v>
      </c>
      <c r="B68" s="77">
        <v>52</v>
      </c>
      <c r="C68" s="65">
        <f t="shared" si="4"/>
        <v>855401.19999999972</v>
      </c>
      <c r="D68" s="78">
        <f t="shared" si="0"/>
        <v>2138.5</v>
      </c>
      <c r="E68" s="78">
        <f t="shared" si="5"/>
        <v>6854.9</v>
      </c>
      <c r="F68" s="78">
        <f t="shared" si="2"/>
        <v>8993.4</v>
      </c>
      <c r="G68" s="78">
        <f t="shared" si="1"/>
        <v>848546.2999999997</v>
      </c>
    </row>
    <row r="69" spans="1:7" x14ac:dyDescent="0.25">
      <c r="A69" s="76">
        <f t="shared" si="3"/>
        <v>45778</v>
      </c>
      <c r="B69" s="77">
        <v>53</v>
      </c>
      <c r="C69" s="65">
        <f t="shared" si="4"/>
        <v>848546.2999999997</v>
      </c>
      <c r="D69" s="78">
        <f t="shared" si="0"/>
        <v>2121.37</v>
      </c>
      <c r="E69" s="78">
        <f t="shared" si="5"/>
        <v>6872.03</v>
      </c>
      <c r="F69" s="78">
        <f t="shared" si="2"/>
        <v>8993.4</v>
      </c>
      <c r="G69" s="78">
        <f t="shared" si="1"/>
        <v>841674.26999999967</v>
      </c>
    </row>
    <row r="70" spans="1:7" x14ac:dyDescent="0.25">
      <c r="A70" s="76">
        <f t="shared" si="3"/>
        <v>45809</v>
      </c>
      <c r="B70" s="77">
        <v>54</v>
      </c>
      <c r="C70" s="65">
        <f t="shared" si="4"/>
        <v>841674.26999999967</v>
      </c>
      <c r="D70" s="78">
        <f t="shared" si="0"/>
        <v>2104.19</v>
      </c>
      <c r="E70" s="78">
        <f t="shared" si="5"/>
        <v>6889.2099999999991</v>
      </c>
      <c r="F70" s="78">
        <f t="shared" si="2"/>
        <v>8993.4</v>
      </c>
      <c r="G70" s="78">
        <f t="shared" si="1"/>
        <v>834785.05999999971</v>
      </c>
    </row>
    <row r="71" spans="1:7" x14ac:dyDescent="0.25">
      <c r="A71" s="76">
        <f t="shared" si="3"/>
        <v>45839</v>
      </c>
      <c r="B71" s="77">
        <v>55</v>
      </c>
      <c r="C71" s="65">
        <f t="shared" si="4"/>
        <v>834785.05999999971</v>
      </c>
      <c r="D71" s="78">
        <f t="shared" si="0"/>
        <v>2086.96</v>
      </c>
      <c r="E71" s="78">
        <f t="shared" si="5"/>
        <v>6906.44</v>
      </c>
      <c r="F71" s="78">
        <f t="shared" si="2"/>
        <v>8993.4</v>
      </c>
      <c r="G71" s="78">
        <f t="shared" si="1"/>
        <v>827878.61999999976</v>
      </c>
    </row>
    <row r="72" spans="1:7" x14ac:dyDescent="0.25">
      <c r="A72" s="76">
        <f t="shared" si="3"/>
        <v>45870</v>
      </c>
      <c r="B72" s="77">
        <v>56</v>
      </c>
      <c r="C72" s="65">
        <f t="shared" si="4"/>
        <v>827878.61999999976</v>
      </c>
      <c r="D72" s="78">
        <f t="shared" si="0"/>
        <v>2069.6999999999998</v>
      </c>
      <c r="E72" s="78">
        <f t="shared" si="5"/>
        <v>6923.7</v>
      </c>
      <c r="F72" s="78">
        <f t="shared" si="2"/>
        <v>8993.4</v>
      </c>
      <c r="G72" s="78">
        <f t="shared" si="1"/>
        <v>820954.91999999981</v>
      </c>
    </row>
    <row r="73" spans="1:7" x14ac:dyDescent="0.25">
      <c r="A73" s="76">
        <f t="shared" si="3"/>
        <v>45901</v>
      </c>
      <c r="B73" s="77">
        <v>57</v>
      </c>
      <c r="C73" s="65">
        <f t="shared" si="4"/>
        <v>820954.91999999981</v>
      </c>
      <c r="D73" s="78">
        <f t="shared" si="0"/>
        <v>2052.39</v>
      </c>
      <c r="E73" s="78">
        <f t="shared" si="5"/>
        <v>6941.01</v>
      </c>
      <c r="F73" s="78">
        <f t="shared" si="2"/>
        <v>8993.4</v>
      </c>
      <c r="G73" s="78">
        <f t="shared" si="1"/>
        <v>814013.9099999998</v>
      </c>
    </row>
    <row r="74" spans="1:7" x14ac:dyDescent="0.25">
      <c r="A74" s="76">
        <f t="shared" si="3"/>
        <v>45931</v>
      </c>
      <c r="B74" s="77">
        <v>58</v>
      </c>
      <c r="C74" s="65">
        <f t="shared" si="4"/>
        <v>814013.9099999998</v>
      </c>
      <c r="D74" s="78">
        <f t="shared" si="0"/>
        <v>2035.03</v>
      </c>
      <c r="E74" s="78">
        <f t="shared" si="5"/>
        <v>6958.37</v>
      </c>
      <c r="F74" s="78">
        <f t="shared" si="2"/>
        <v>8993.4</v>
      </c>
      <c r="G74" s="78">
        <f t="shared" si="1"/>
        <v>807055.5399999998</v>
      </c>
    </row>
    <row r="75" spans="1:7" x14ac:dyDescent="0.25">
      <c r="A75" s="76">
        <f t="shared" si="3"/>
        <v>45962</v>
      </c>
      <c r="B75" s="77">
        <v>59</v>
      </c>
      <c r="C75" s="65">
        <f t="shared" si="4"/>
        <v>807055.5399999998</v>
      </c>
      <c r="D75" s="78">
        <f t="shared" si="0"/>
        <v>2017.64</v>
      </c>
      <c r="E75" s="78">
        <f t="shared" si="5"/>
        <v>6975.7599999999993</v>
      </c>
      <c r="F75" s="78">
        <f t="shared" si="2"/>
        <v>8993.4</v>
      </c>
      <c r="G75" s="78">
        <f t="shared" si="1"/>
        <v>800079.7799999998</v>
      </c>
    </row>
    <row r="76" spans="1:7" x14ac:dyDescent="0.25">
      <c r="A76" s="76">
        <f t="shared" si="3"/>
        <v>45992</v>
      </c>
      <c r="B76" s="77">
        <v>60</v>
      </c>
      <c r="C76" s="65">
        <f>G75</f>
        <v>800079.7799999998</v>
      </c>
      <c r="D76" s="78">
        <f>ROUND(C76*$E$13/12,2)</f>
        <v>2000.2</v>
      </c>
      <c r="E76" s="78">
        <f>F76-D76</f>
        <v>6993.2</v>
      </c>
      <c r="F76" s="78">
        <f t="shared" si="2"/>
        <v>8993.4</v>
      </c>
      <c r="G76" s="78">
        <f>C76-E76</f>
        <v>793086.57999999984</v>
      </c>
    </row>
    <row r="77" spans="1:7" x14ac:dyDescent="0.25">
      <c r="A77" s="76">
        <f t="shared" si="3"/>
        <v>46023</v>
      </c>
      <c r="B77" s="77">
        <v>61</v>
      </c>
      <c r="C77" s="65">
        <f t="shared" ref="C77:C134" si="6">G76</f>
        <v>793086.57999999984</v>
      </c>
      <c r="D77" s="78">
        <f t="shared" ref="D77:D136" si="7">ROUND(C77*$E$13/12,2)</f>
        <v>1982.72</v>
      </c>
      <c r="E77" s="78">
        <f t="shared" ref="E77:E136" si="8">F77-D77</f>
        <v>7010.6799999999994</v>
      </c>
      <c r="F77" s="78">
        <f t="shared" si="2"/>
        <v>8993.4</v>
      </c>
      <c r="G77" s="78">
        <f t="shared" ref="G77:G134" si="9">C77-E77</f>
        <v>786075.89999999979</v>
      </c>
    </row>
    <row r="78" spans="1:7" x14ac:dyDescent="0.25">
      <c r="A78" s="76">
        <f t="shared" si="3"/>
        <v>46054</v>
      </c>
      <c r="B78" s="77">
        <v>62</v>
      </c>
      <c r="C78" s="65">
        <f t="shared" si="6"/>
        <v>786075.89999999979</v>
      </c>
      <c r="D78" s="78">
        <f t="shared" si="7"/>
        <v>1965.19</v>
      </c>
      <c r="E78" s="78">
        <f t="shared" si="8"/>
        <v>7028.2099999999991</v>
      </c>
      <c r="F78" s="78">
        <f t="shared" si="2"/>
        <v>8993.4</v>
      </c>
      <c r="G78" s="78">
        <f t="shared" si="9"/>
        <v>779047.68999999983</v>
      </c>
    </row>
    <row r="79" spans="1:7" x14ac:dyDescent="0.25">
      <c r="A79" s="76">
        <f t="shared" si="3"/>
        <v>46082</v>
      </c>
      <c r="B79" s="77">
        <v>63</v>
      </c>
      <c r="C79" s="65">
        <f t="shared" si="6"/>
        <v>779047.68999999983</v>
      </c>
      <c r="D79" s="78">
        <f t="shared" si="7"/>
        <v>1947.62</v>
      </c>
      <c r="E79" s="78">
        <f t="shared" si="8"/>
        <v>7045.78</v>
      </c>
      <c r="F79" s="78">
        <f t="shared" si="2"/>
        <v>8993.4</v>
      </c>
      <c r="G79" s="78">
        <f t="shared" si="9"/>
        <v>772001.9099999998</v>
      </c>
    </row>
    <row r="80" spans="1:7" x14ac:dyDescent="0.25">
      <c r="A80" s="76">
        <f t="shared" si="3"/>
        <v>46113</v>
      </c>
      <c r="B80" s="77">
        <v>64</v>
      </c>
      <c r="C80" s="65">
        <f t="shared" si="6"/>
        <v>772001.9099999998</v>
      </c>
      <c r="D80" s="78">
        <f t="shared" si="7"/>
        <v>1930</v>
      </c>
      <c r="E80" s="78">
        <f t="shared" si="8"/>
        <v>7063.4</v>
      </c>
      <c r="F80" s="78">
        <f t="shared" si="2"/>
        <v>8993.4</v>
      </c>
      <c r="G80" s="78">
        <f t="shared" si="9"/>
        <v>764938.50999999978</v>
      </c>
    </row>
    <row r="81" spans="1:7" x14ac:dyDescent="0.25">
      <c r="A81" s="76">
        <f t="shared" si="3"/>
        <v>46143</v>
      </c>
      <c r="B81" s="77">
        <v>65</v>
      </c>
      <c r="C81" s="65">
        <f t="shared" si="6"/>
        <v>764938.50999999978</v>
      </c>
      <c r="D81" s="78">
        <f t="shared" si="7"/>
        <v>1912.35</v>
      </c>
      <c r="E81" s="78">
        <f t="shared" si="8"/>
        <v>7081.0499999999993</v>
      </c>
      <c r="F81" s="78">
        <f t="shared" si="2"/>
        <v>8993.4</v>
      </c>
      <c r="G81" s="78">
        <f t="shared" si="9"/>
        <v>757857.45999999973</v>
      </c>
    </row>
    <row r="82" spans="1:7" x14ac:dyDescent="0.25">
      <c r="A82" s="76">
        <f t="shared" si="3"/>
        <v>46174</v>
      </c>
      <c r="B82" s="77">
        <v>66</v>
      </c>
      <c r="C82" s="65">
        <f t="shared" si="6"/>
        <v>757857.45999999973</v>
      </c>
      <c r="D82" s="78">
        <f t="shared" si="7"/>
        <v>1894.64</v>
      </c>
      <c r="E82" s="78">
        <f t="shared" si="8"/>
        <v>7098.7599999999993</v>
      </c>
      <c r="F82" s="78">
        <f t="shared" si="2"/>
        <v>8993.4</v>
      </c>
      <c r="G82" s="78">
        <f t="shared" si="9"/>
        <v>750758.69999999972</v>
      </c>
    </row>
    <row r="83" spans="1:7" x14ac:dyDescent="0.25">
      <c r="A83" s="76">
        <f t="shared" si="3"/>
        <v>46204</v>
      </c>
      <c r="B83" s="77">
        <v>67</v>
      </c>
      <c r="C83" s="65">
        <f t="shared" si="6"/>
        <v>750758.69999999972</v>
      </c>
      <c r="D83" s="78">
        <f t="shared" si="7"/>
        <v>1876.9</v>
      </c>
      <c r="E83" s="78">
        <f t="shared" si="8"/>
        <v>7116.5</v>
      </c>
      <c r="F83" s="78">
        <f t="shared" ref="F83:F136" si="10">F82</f>
        <v>8993.4</v>
      </c>
      <c r="G83" s="78">
        <f t="shared" si="9"/>
        <v>743642.19999999972</v>
      </c>
    </row>
    <row r="84" spans="1:7" x14ac:dyDescent="0.25">
      <c r="A84" s="76">
        <f t="shared" ref="A84:A136" si="11">EDATE(A83,1)</f>
        <v>46235</v>
      </c>
      <c r="B84" s="77">
        <v>68</v>
      </c>
      <c r="C84" s="65">
        <f t="shared" si="6"/>
        <v>743642.19999999972</v>
      </c>
      <c r="D84" s="78">
        <f t="shared" si="7"/>
        <v>1859.11</v>
      </c>
      <c r="E84" s="78">
        <f t="shared" si="8"/>
        <v>7134.29</v>
      </c>
      <c r="F84" s="78">
        <f t="shared" si="10"/>
        <v>8993.4</v>
      </c>
      <c r="G84" s="78">
        <f t="shared" si="9"/>
        <v>736507.90999999968</v>
      </c>
    </row>
    <row r="85" spans="1:7" x14ac:dyDescent="0.25">
      <c r="A85" s="76">
        <f t="shared" si="11"/>
        <v>46266</v>
      </c>
      <c r="B85" s="77">
        <v>69</v>
      </c>
      <c r="C85" s="65">
        <f t="shared" si="6"/>
        <v>736507.90999999968</v>
      </c>
      <c r="D85" s="78">
        <f t="shared" si="7"/>
        <v>1841.27</v>
      </c>
      <c r="E85" s="78">
        <f t="shared" si="8"/>
        <v>7152.1299999999992</v>
      </c>
      <c r="F85" s="78">
        <f t="shared" si="10"/>
        <v>8993.4</v>
      </c>
      <c r="G85" s="78">
        <f t="shared" si="9"/>
        <v>729355.77999999968</v>
      </c>
    </row>
    <row r="86" spans="1:7" x14ac:dyDescent="0.25">
      <c r="A86" s="76">
        <f t="shared" si="11"/>
        <v>46296</v>
      </c>
      <c r="B86" s="77">
        <v>70</v>
      </c>
      <c r="C86" s="65">
        <f t="shared" si="6"/>
        <v>729355.77999999968</v>
      </c>
      <c r="D86" s="78">
        <f t="shared" si="7"/>
        <v>1823.39</v>
      </c>
      <c r="E86" s="78">
        <f t="shared" si="8"/>
        <v>7170.0099999999993</v>
      </c>
      <c r="F86" s="78">
        <f t="shared" si="10"/>
        <v>8993.4</v>
      </c>
      <c r="G86" s="78">
        <f t="shared" si="9"/>
        <v>722185.76999999967</v>
      </c>
    </row>
    <row r="87" spans="1:7" x14ac:dyDescent="0.25">
      <c r="A87" s="76">
        <f t="shared" si="11"/>
        <v>46327</v>
      </c>
      <c r="B87" s="77">
        <v>71</v>
      </c>
      <c r="C87" s="65">
        <f t="shared" si="6"/>
        <v>722185.76999999967</v>
      </c>
      <c r="D87" s="78">
        <f t="shared" si="7"/>
        <v>1805.46</v>
      </c>
      <c r="E87" s="78">
        <f t="shared" si="8"/>
        <v>7187.94</v>
      </c>
      <c r="F87" s="78">
        <f t="shared" si="10"/>
        <v>8993.4</v>
      </c>
      <c r="G87" s="78">
        <f t="shared" si="9"/>
        <v>714997.82999999973</v>
      </c>
    </row>
    <row r="88" spans="1:7" x14ac:dyDescent="0.25">
      <c r="A88" s="76">
        <f t="shared" si="11"/>
        <v>46357</v>
      </c>
      <c r="B88" s="77">
        <v>72</v>
      </c>
      <c r="C88" s="65">
        <f t="shared" si="6"/>
        <v>714997.82999999973</v>
      </c>
      <c r="D88" s="78">
        <f t="shared" si="7"/>
        <v>1787.49</v>
      </c>
      <c r="E88" s="78">
        <f t="shared" si="8"/>
        <v>7205.91</v>
      </c>
      <c r="F88" s="78">
        <f t="shared" si="10"/>
        <v>8993.4</v>
      </c>
      <c r="G88" s="78">
        <f t="shared" si="9"/>
        <v>707791.91999999969</v>
      </c>
    </row>
    <row r="89" spans="1:7" x14ac:dyDescent="0.25">
      <c r="A89" s="76">
        <f t="shared" si="11"/>
        <v>46388</v>
      </c>
      <c r="B89" s="77">
        <v>73</v>
      </c>
      <c r="C89" s="65">
        <f t="shared" si="6"/>
        <v>707791.91999999969</v>
      </c>
      <c r="D89" s="78">
        <f t="shared" si="7"/>
        <v>1769.48</v>
      </c>
      <c r="E89" s="78">
        <f t="shared" si="8"/>
        <v>7223.92</v>
      </c>
      <c r="F89" s="78">
        <f t="shared" si="10"/>
        <v>8993.4</v>
      </c>
      <c r="G89" s="78">
        <f t="shared" si="9"/>
        <v>700567.99999999965</v>
      </c>
    </row>
    <row r="90" spans="1:7" x14ac:dyDescent="0.25">
      <c r="A90" s="76">
        <f t="shared" si="11"/>
        <v>46419</v>
      </c>
      <c r="B90" s="77">
        <v>74</v>
      </c>
      <c r="C90" s="65">
        <f t="shared" si="6"/>
        <v>700567.99999999965</v>
      </c>
      <c r="D90" s="78">
        <f t="shared" si="7"/>
        <v>1751.42</v>
      </c>
      <c r="E90" s="78">
        <f t="shared" si="8"/>
        <v>7241.98</v>
      </c>
      <c r="F90" s="78">
        <f t="shared" si="10"/>
        <v>8993.4</v>
      </c>
      <c r="G90" s="78">
        <f t="shared" si="9"/>
        <v>693326.01999999967</v>
      </c>
    </row>
    <row r="91" spans="1:7" x14ac:dyDescent="0.25">
      <c r="A91" s="76">
        <f t="shared" si="11"/>
        <v>46447</v>
      </c>
      <c r="B91" s="77">
        <v>75</v>
      </c>
      <c r="C91" s="65">
        <f t="shared" si="6"/>
        <v>693326.01999999967</v>
      </c>
      <c r="D91" s="78">
        <f t="shared" si="7"/>
        <v>1733.32</v>
      </c>
      <c r="E91" s="78">
        <f t="shared" si="8"/>
        <v>7260.08</v>
      </c>
      <c r="F91" s="78">
        <f t="shared" si="10"/>
        <v>8993.4</v>
      </c>
      <c r="G91" s="78">
        <f t="shared" si="9"/>
        <v>686065.93999999971</v>
      </c>
    </row>
    <row r="92" spans="1:7" x14ac:dyDescent="0.25">
      <c r="A92" s="76">
        <f t="shared" si="11"/>
        <v>46478</v>
      </c>
      <c r="B92" s="77">
        <v>76</v>
      </c>
      <c r="C92" s="65">
        <f t="shared" si="6"/>
        <v>686065.93999999971</v>
      </c>
      <c r="D92" s="78">
        <f t="shared" si="7"/>
        <v>1715.16</v>
      </c>
      <c r="E92" s="78">
        <f t="shared" si="8"/>
        <v>7278.24</v>
      </c>
      <c r="F92" s="78">
        <f t="shared" si="10"/>
        <v>8993.4</v>
      </c>
      <c r="G92" s="78">
        <f t="shared" si="9"/>
        <v>678787.69999999972</v>
      </c>
    </row>
    <row r="93" spans="1:7" x14ac:dyDescent="0.25">
      <c r="A93" s="76">
        <f t="shared" si="11"/>
        <v>46508</v>
      </c>
      <c r="B93" s="77">
        <v>77</v>
      </c>
      <c r="C93" s="65">
        <f t="shared" si="6"/>
        <v>678787.69999999972</v>
      </c>
      <c r="D93" s="78">
        <f t="shared" si="7"/>
        <v>1696.97</v>
      </c>
      <c r="E93" s="78">
        <f t="shared" si="8"/>
        <v>7296.4299999999994</v>
      </c>
      <c r="F93" s="78">
        <f t="shared" si="10"/>
        <v>8993.4</v>
      </c>
      <c r="G93" s="78">
        <f t="shared" si="9"/>
        <v>671491.26999999967</v>
      </c>
    </row>
    <row r="94" spans="1:7" x14ac:dyDescent="0.25">
      <c r="A94" s="76">
        <f t="shared" si="11"/>
        <v>46539</v>
      </c>
      <c r="B94" s="77">
        <v>78</v>
      </c>
      <c r="C94" s="65">
        <f t="shared" si="6"/>
        <v>671491.26999999967</v>
      </c>
      <c r="D94" s="78">
        <f t="shared" si="7"/>
        <v>1678.73</v>
      </c>
      <c r="E94" s="78">
        <f t="shared" si="8"/>
        <v>7314.67</v>
      </c>
      <c r="F94" s="78">
        <f t="shared" si="10"/>
        <v>8993.4</v>
      </c>
      <c r="G94" s="78">
        <f t="shared" si="9"/>
        <v>664176.59999999963</v>
      </c>
    </row>
    <row r="95" spans="1:7" x14ac:dyDescent="0.25">
      <c r="A95" s="76">
        <f t="shared" si="11"/>
        <v>46569</v>
      </c>
      <c r="B95" s="77">
        <v>79</v>
      </c>
      <c r="C95" s="65">
        <f t="shared" si="6"/>
        <v>664176.59999999963</v>
      </c>
      <c r="D95" s="78">
        <f t="shared" si="7"/>
        <v>1660.44</v>
      </c>
      <c r="E95" s="78">
        <f t="shared" si="8"/>
        <v>7332.9599999999991</v>
      </c>
      <c r="F95" s="78">
        <f t="shared" si="10"/>
        <v>8993.4</v>
      </c>
      <c r="G95" s="78">
        <f t="shared" si="9"/>
        <v>656843.63999999966</v>
      </c>
    </row>
    <row r="96" spans="1:7" x14ac:dyDescent="0.25">
      <c r="A96" s="76">
        <f t="shared" si="11"/>
        <v>46600</v>
      </c>
      <c r="B96" s="77">
        <v>80</v>
      </c>
      <c r="C96" s="65">
        <f t="shared" si="6"/>
        <v>656843.63999999966</v>
      </c>
      <c r="D96" s="78">
        <f t="shared" si="7"/>
        <v>1642.11</v>
      </c>
      <c r="E96" s="78">
        <f t="shared" si="8"/>
        <v>7351.29</v>
      </c>
      <c r="F96" s="78">
        <f t="shared" si="10"/>
        <v>8993.4</v>
      </c>
      <c r="G96" s="78">
        <f t="shared" si="9"/>
        <v>649492.34999999963</v>
      </c>
    </row>
    <row r="97" spans="1:7" x14ac:dyDescent="0.25">
      <c r="A97" s="76">
        <f t="shared" si="11"/>
        <v>46631</v>
      </c>
      <c r="B97" s="77">
        <v>81</v>
      </c>
      <c r="C97" s="65">
        <f t="shared" si="6"/>
        <v>649492.34999999963</v>
      </c>
      <c r="D97" s="78">
        <f t="shared" si="7"/>
        <v>1623.73</v>
      </c>
      <c r="E97" s="78">
        <f t="shared" si="8"/>
        <v>7369.67</v>
      </c>
      <c r="F97" s="78">
        <f t="shared" si="10"/>
        <v>8993.4</v>
      </c>
      <c r="G97" s="78">
        <f t="shared" si="9"/>
        <v>642122.67999999959</v>
      </c>
    </row>
    <row r="98" spans="1:7" x14ac:dyDescent="0.25">
      <c r="A98" s="76">
        <f t="shared" si="11"/>
        <v>46661</v>
      </c>
      <c r="B98" s="77">
        <v>82</v>
      </c>
      <c r="C98" s="65">
        <f t="shared" si="6"/>
        <v>642122.67999999959</v>
      </c>
      <c r="D98" s="78">
        <f t="shared" si="7"/>
        <v>1605.31</v>
      </c>
      <c r="E98" s="78">
        <f t="shared" si="8"/>
        <v>7388.09</v>
      </c>
      <c r="F98" s="78">
        <f t="shared" si="10"/>
        <v>8993.4</v>
      </c>
      <c r="G98" s="78">
        <f t="shared" si="9"/>
        <v>634734.58999999962</v>
      </c>
    </row>
    <row r="99" spans="1:7" x14ac:dyDescent="0.25">
      <c r="A99" s="76">
        <f t="shared" si="11"/>
        <v>46692</v>
      </c>
      <c r="B99" s="77">
        <v>83</v>
      </c>
      <c r="C99" s="65">
        <f t="shared" si="6"/>
        <v>634734.58999999962</v>
      </c>
      <c r="D99" s="78">
        <f t="shared" si="7"/>
        <v>1586.84</v>
      </c>
      <c r="E99" s="78">
        <f t="shared" si="8"/>
        <v>7406.5599999999995</v>
      </c>
      <c r="F99" s="78">
        <f t="shared" si="10"/>
        <v>8993.4</v>
      </c>
      <c r="G99" s="78">
        <f t="shared" si="9"/>
        <v>627328.02999999956</v>
      </c>
    </row>
    <row r="100" spans="1:7" x14ac:dyDescent="0.25">
      <c r="A100" s="76">
        <f t="shared" si="11"/>
        <v>46722</v>
      </c>
      <c r="B100" s="77">
        <v>84</v>
      </c>
      <c r="C100" s="65">
        <f t="shared" si="6"/>
        <v>627328.02999999956</v>
      </c>
      <c r="D100" s="78">
        <f t="shared" si="7"/>
        <v>1568.32</v>
      </c>
      <c r="E100" s="78">
        <f t="shared" si="8"/>
        <v>7425.08</v>
      </c>
      <c r="F100" s="78">
        <f t="shared" si="10"/>
        <v>8993.4</v>
      </c>
      <c r="G100" s="78">
        <f t="shared" si="9"/>
        <v>619902.9499999996</v>
      </c>
    </row>
    <row r="101" spans="1:7" x14ac:dyDescent="0.25">
      <c r="A101" s="76">
        <f t="shared" si="11"/>
        <v>46753</v>
      </c>
      <c r="B101" s="77">
        <v>85</v>
      </c>
      <c r="C101" s="65">
        <f t="shared" si="6"/>
        <v>619902.9499999996</v>
      </c>
      <c r="D101" s="78">
        <f t="shared" si="7"/>
        <v>1549.76</v>
      </c>
      <c r="E101" s="78">
        <f t="shared" si="8"/>
        <v>7443.6399999999994</v>
      </c>
      <c r="F101" s="78">
        <f t="shared" si="10"/>
        <v>8993.4</v>
      </c>
      <c r="G101" s="78">
        <f t="shared" si="9"/>
        <v>612459.30999999959</v>
      </c>
    </row>
    <row r="102" spans="1:7" x14ac:dyDescent="0.25">
      <c r="A102" s="76">
        <f t="shared" si="11"/>
        <v>46784</v>
      </c>
      <c r="B102" s="77">
        <v>86</v>
      </c>
      <c r="C102" s="65">
        <f t="shared" si="6"/>
        <v>612459.30999999959</v>
      </c>
      <c r="D102" s="78">
        <f t="shared" si="7"/>
        <v>1531.15</v>
      </c>
      <c r="E102" s="78">
        <f t="shared" si="8"/>
        <v>7462.25</v>
      </c>
      <c r="F102" s="78">
        <f t="shared" si="10"/>
        <v>8993.4</v>
      </c>
      <c r="G102" s="78">
        <f t="shared" si="9"/>
        <v>604997.05999999959</v>
      </c>
    </row>
    <row r="103" spans="1:7" x14ac:dyDescent="0.25">
      <c r="A103" s="76">
        <f t="shared" si="11"/>
        <v>46813</v>
      </c>
      <c r="B103" s="77">
        <v>87</v>
      </c>
      <c r="C103" s="65">
        <f t="shared" si="6"/>
        <v>604997.05999999959</v>
      </c>
      <c r="D103" s="78">
        <f t="shared" si="7"/>
        <v>1512.49</v>
      </c>
      <c r="E103" s="78">
        <f t="shared" si="8"/>
        <v>7480.91</v>
      </c>
      <c r="F103" s="78">
        <f t="shared" si="10"/>
        <v>8993.4</v>
      </c>
      <c r="G103" s="78">
        <f t="shared" si="9"/>
        <v>597516.14999999956</v>
      </c>
    </row>
    <row r="104" spans="1:7" x14ac:dyDescent="0.25">
      <c r="A104" s="76">
        <f t="shared" si="11"/>
        <v>46844</v>
      </c>
      <c r="B104" s="77">
        <v>88</v>
      </c>
      <c r="C104" s="65">
        <f t="shared" si="6"/>
        <v>597516.14999999956</v>
      </c>
      <c r="D104" s="78">
        <f t="shared" si="7"/>
        <v>1493.79</v>
      </c>
      <c r="E104" s="78">
        <f t="shared" si="8"/>
        <v>7499.61</v>
      </c>
      <c r="F104" s="78">
        <f t="shared" si="10"/>
        <v>8993.4</v>
      </c>
      <c r="G104" s="78">
        <f t="shared" si="9"/>
        <v>590016.53999999957</v>
      </c>
    </row>
    <row r="105" spans="1:7" x14ac:dyDescent="0.25">
      <c r="A105" s="76">
        <f t="shared" si="11"/>
        <v>46874</v>
      </c>
      <c r="B105" s="77">
        <v>89</v>
      </c>
      <c r="C105" s="65">
        <f t="shared" si="6"/>
        <v>590016.53999999957</v>
      </c>
      <c r="D105" s="78">
        <f t="shared" si="7"/>
        <v>1475.04</v>
      </c>
      <c r="E105" s="78">
        <f t="shared" si="8"/>
        <v>7518.36</v>
      </c>
      <c r="F105" s="78">
        <f t="shared" si="10"/>
        <v>8993.4</v>
      </c>
      <c r="G105" s="78">
        <f t="shared" si="9"/>
        <v>582498.17999999959</v>
      </c>
    </row>
    <row r="106" spans="1:7" x14ac:dyDescent="0.25">
      <c r="A106" s="76">
        <f t="shared" si="11"/>
        <v>46905</v>
      </c>
      <c r="B106" s="77">
        <v>90</v>
      </c>
      <c r="C106" s="65">
        <f t="shared" si="6"/>
        <v>582498.17999999959</v>
      </c>
      <c r="D106" s="78">
        <f t="shared" si="7"/>
        <v>1456.25</v>
      </c>
      <c r="E106" s="78">
        <f t="shared" si="8"/>
        <v>7537.15</v>
      </c>
      <c r="F106" s="78">
        <f t="shared" si="10"/>
        <v>8993.4</v>
      </c>
      <c r="G106" s="78">
        <f t="shared" si="9"/>
        <v>574961.02999999956</v>
      </c>
    </row>
    <row r="107" spans="1:7" x14ac:dyDescent="0.25">
      <c r="A107" s="76">
        <f t="shared" si="11"/>
        <v>46935</v>
      </c>
      <c r="B107" s="77">
        <v>91</v>
      </c>
      <c r="C107" s="65">
        <f t="shared" si="6"/>
        <v>574961.02999999956</v>
      </c>
      <c r="D107" s="78">
        <f t="shared" si="7"/>
        <v>1437.4</v>
      </c>
      <c r="E107" s="78">
        <f t="shared" si="8"/>
        <v>7556</v>
      </c>
      <c r="F107" s="78">
        <f t="shared" si="10"/>
        <v>8993.4</v>
      </c>
      <c r="G107" s="78">
        <f t="shared" si="9"/>
        <v>567405.02999999956</v>
      </c>
    </row>
    <row r="108" spans="1:7" x14ac:dyDescent="0.25">
      <c r="A108" s="76">
        <f t="shared" si="11"/>
        <v>46966</v>
      </c>
      <c r="B108" s="77">
        <v>92</v>
      </c>
      <c r="C108" s="65">
        <f t="shared" si="6"/>
        <v>567405.02999999956</v>
      </c>
      <c r="D108" s="78">
        <f t="shared" si="7"/>
        <v>1418.51</v>
      </c>
      <c r="E108" s="78">
        <f t="shared" si="8"/>
        <v>7574.8899999999994</v>
      </c>
      <c r="F108" s="78">
        <f t="shared" si="10"/>
        <v>8993.4</v>
      </c>
      <c r="G108" s="78">
        <f t="shared" si="9"/>
        <v>559830.13999999955</v>
      </c>
    </row>
    <row r="109" spans="1:7" x14ac:dyDescent="0.25">
      <c r="A109" s="76">
        <f t="shared" si="11"/>
        <v>46997</v>
      </c>
      <c r="B109" s="77">
        <v>93</v>
      </c>
      <c r="C109" s="65">
        <f t="shared" si="6"/>
        <v>559830.13999999955</v>
      </c>
      <c r="D109" s="78">
        <f t="shared" si="7"/>
        <v>1399.58</v>
      </c>
      <c r="E109" s="78">
        <f t="shared" si="8"/>
        <v>7593.82</v>
      </c>
      <c r="F109" s="78">
        <f t="shared" si="10"/>
        <v>8993.4</v>
      </c>
      <c r="G109" s="78">
        <f t="shared" si="9"/>
        <v>552236.3199999996</v>
      </c>
    </row>
    <row r="110" spans="1:7" x14ac:dyDescent="0.25">
      <c r="A110" s="76">
        <f t="shared" si="11"/>
        <v>47027</v>
      </c>
      <c r="B110" s="77">
        <v>94</v>
      </c>
      <c r="C110" s="65">
        <f t="shared" si="6"/>
        <v>552236.3199999996</v>
      </c>
      <c r="D110" s="78">
        <f t="shared" si="7"/>
        <v>1380.59</v>
      </c>
      <c r="E110" s="78">
        <f t="shared" si="8"/>
        <v>7612.8099999999995</v>
      </c>
      <c r="F110" s="78">
        <f t="shared" si="10"/>
        <v>8993.4</v>
      </c>
      <c r="G110" s="78">
        <f t="shared" si="9"/>
        <v>544623.50999999954</v>
      </c>
    </row>
    <row r="111" spans="1:7" x14ac:dyDescent="0.25">
      <c r="A111" s="76">
        <f t="shared" si="11"/>
        <v>47058</v>
      </c>
      <c r="B111" s="77">
        <v>95</v>
      </c>
      <c r="C111" s="65">
        <f t="shared" si="6"/>
        <v>544623.50999999954</v>
      </c>
      <c r="D111" s="78">
        <f t="shared" si="7"/>
        <v>1361.56</v>
      </c>
      <c r="E111" s="78">
        <f t="shared" si="8"/>
        <v>7631.84</v>
      </c>
      <c r="F111" s="78">
        <f t="shared" si="10"/>
        <v>8993.4</v>
      </c>
      <c r="G111" s="78">
        <f t="shared" si="9"/>
        <v>536991.66999999958</v>
      </c>
    </row>
    <row r="112" spans="1:7" x14ac:dyDescent="0.25">
      <c r="A112" s="76">
        <f t="shared" si="11"/>
        <v>47088</v>
      </c>
      <c r="B112" s="77">
        <v>96</v>
      </c>
      <c r="C112" s="65">
        <f t="shared" si="6"/>
        <v>536991.66999999958</v>
      </c>
      <c r="D112" s="78">
        <f t="shared" si="7"/>
        <v>1342.48</v>
      </c>
      <c r="E112" s="78">
        <f t="shared" si="8"/>
        <v>7650.92</v>
      </c>
      <c r="F112" s="78">
        <f t="shared" si="10"/>
        <v>8993.4</v>
      </c>
      <c r="G112" s="78">
        <f t="shared" si="9"/>
        <v>529340.74999999953</v>
      </c>
    </row>
    <row r="113" spans="1:7" x14ac:dyDescent="0.25">
      <c r="A113" s="76">
        <f t="shared" si="11"/>
        <v>47119</v>
      </c>
      <c r="B113" s="77">
        <v>97</v>
      </c>
      <c r="C113" s="65">
        <f t="shared" si="6"/>
        <v>529340.74999999953</v>
      </c>
      <c r="D113" s="78">
        <f t="shared" si="7"/>
        <v>1323.35</v>
      </c>
      <c r="E113" s="78">
        <f t="shared" si="8"/>
        <v>7670.0499999999993</v>
      </c>
      <c r="F113" s="78">
        <f t="shared" si="10"/>
        <v>8993.4</v>
      </c>
      <c r="G113" s="78">
        <f t="shared" si="9"/>
        <v>521670.69999999955</v>
      </c>
    </row>
    <row r="114" spans="1:7" x14ac:dyDescent="0.25">
      <c r="A114" s="76">
        <f t="shared" si="11"/>
        <v>47150</v>
      </c>
      <c r="B114" s="77">
        <v>98</v>
      </c>
      <c r="C114" s="65">
        <f t="shared" si="6"/>
        <v>521670.69999999955</v>
      </c>
      <c r="D114" s="78">
        <f t="shared" si="7"/>
        <v>1304.18</v>
      </c>
      <c r="E114" s="78">
        <f t="shared" si="8"/>
        <v>7689.2199999999993</v>
      </c>
      <c r="F114" s="78">
        <f t="shared" si="10"/>
        <v>8993.4</v>
      </c>
      <c r="G114" s="78">
        <f t="shared" si="9"/>
        <v>513981.47999999957</v>
      </c>
    </row>
    <row r="115" spans="1:7" x14ac:dyDescent="0.25">
      <c r="A115" s="76">
        <f t="shared" si="11"/>
        <v>47178</v>
      </c>
      <c r="B115" s="77">
        <v>99</v>
      </c>
      <c r="C115" s="65">
        <f t="shared" si="6"/>
        <v>513981.47999999957</v>
      </c>
      <c r="D115" s="78">
        <f t="shared" si="7"/>
        <v>1284.95</v>
      </c>
      <c r="E115" s="78">
        <f t="shared" si="8"/>
        <v>7708.45</v>
      </c>
      <c r="F115" s="78">
        <f t="shared" si="10"/>
        <v>8993.4</v>
      </c>
      <c r="G115" s="78">
        <f t="shared" si="9"/>
        <v>506273.02999999956</v>
      </c>
    </row>
    <row r="116" spans="1:7" x14ac:dyDescent="0.25">
      <c r="A116" s="76">
        <f t="shared" si="11"/>
        <v>47209</v>
      </c>
      <c r="B116" s="77">
        <v>100</v>
      </c>
      <c r="C116" s="65">
        <f t="shared" si="6"/>
        <v>506273.02999999956</v>
      </c>
      <c r="D116" s="78">
        <f t="shared" si="7"/>
        <v>1265.68</v>
      </c>
      <c r="E116" s="78">
        <f t="shared" si="8"/>
        <v>7727.7199999999993</v>
      </c>
      <c r="F116" s="78">
        <f t="shared" si="10"/>
        <v>8993.4</v>
      </c>
      <c r="G116" s="78">
        <f t="shared" si="9"/>
        <v>498545.30999999959</v>
      </c>
    </row>
    <row r="117" spans="1:7" x14ac:dyDescent="0.25">
      <c r="A117" s="76">
        <f t="shared" si="11"/>
        <v>47239</v>
      </c>
      <c r="B117" s="77">
        <v>101</v>
      </c>
      <c r="C117" s="65">
        <f t="shared" si="6"/>
        <v>498545.30999999959</v>
      </c>
      <c r="D117" s="78">
        <f t="shared" si="7"/>
        <v>1246.3599999999999</v>
      </c>
      <c r="E117" s="78">
        <f t="shared" si="8"/>
        <v>7747.04</v>
      </c>
      <c r="F117" s="78">
        <f t="shared" si="10"/>
        <v>8993.4</v>
      </c>
      <c r="G117" s="78">
        <f t="shared" si="9"/>
        <v>490798.26999999961</v>
      </c>
    </row>
    <row r="118" spans="1:7" x14ac:dyDescent="0.25">
      <c r="A118" s="76">
        <f t="shared" si="11"/>
        <v>47270</v>
      </c>
      <c r="B118" s="77">
        <v>102</v>
      </c>
      <c r="C118" s="65">
        <f t="shared" si="6"/>
        <v>490798.26999999961</v>
      </c>
      <c r="D118" s="78">
        <f t="shared" si="7"/>
        <v>1227</v>
      </c>
      <c r="E118" s="78">
        <f t="shared" si="8"/>
        <v>7766.4</v>
      </c>
      <c r="F118" s="78">
        <f t="shared" si="10"/>
        <v>8993.4</v>
      </c>
      <c r="G118" s="78">
        <f t="shared" si="9"/>
        <v>483031.86999999959</v>
      </c>
    </row>
    <row r="119" spans="1:7" x14ac:dyDescent="0.25">
      <c r="A119" s="76">
        <f t="shared" si="11"/>
        <v>47300</v>
      </c>
      <c r="B119" s="77">
        <v>103</v>
      </c>
      <c r="C119" s="65">
        <f t="shared" si="6"/>
        <v>483031.86999999959</v>
      </c>
      <c r="D119" s="78">
        <f t="shared" si="7"/>
        <v>1207.58</v>
      </c>
      <c r="E119" s="78">
        <f t="shared" si="8"/>
        <v>7785.82</v>
      </c>
      <c r="F119" s="78">
        <f t="shared" si="10"/>
        <v>8993.4</v>
      </c>
      <c r="G119" s="78">
        <f t="shared" si="9"/>
        <v>475246.04999999958</v>
      </c>
    </row>
    <row r="120" spans="1:7" x14ac:dyDescent="0.25">
      <c r="A120" s="76">
        <f t="shared" si="11"/>
        <v>47331</v>
      </c>
      <c r="B120" s="77">
        <v>104</v>
      </c>
      <c r="C120" s="65">
        <f t="shared" si="6"/>
        <v>475246.04999999958</v>
      </c>
      <c r="D120" s="78">
        <f t="shared" si="7"/>
        <v>1188.1199999999999</v>
      </c>
      <c r="E120" s="78">
        <f t="shared" si="8"/>
        <v>7805.28</v>
      </c>
      <c r="F120" s="78">
        <f t="shared" si="10"/>
        <v>8993.4</v>
      </c>
      <c r="G120" s="78">
        <f t="shared" si="9"/>
        <v>467440.76999999955</v>
      </c>
    </row>
    <row r="121" spans="1:7" x14ac:dyDescent="0.25">
      <c r="A121" s="76">
        <f t="shared" si="11"/>
        <v>47362</v>
      </c>
      <c r="B121" s="77">
        <v>105</v>
      </c>
      <c r="C121" s="65">
        <f t="shared" si="6"/>
        <v>467440.76999999955</v>
      </c>
      <c r="D121" s="78">
        <f t="shared" si="7"/>
        <v>1168.5999999999999</v>
      </c>
      <c r="E121" s="78">
        <f t="shared" si="8"/>
        <v>7824.7999999999993</v>
      </c>
      <c r="F121" s="78">
        <f t="shared" si="10"/>
        <v>8993.4</v>
      </c>
      <c r="G121" s="78">
        <f t="shared" si="9"/>
        <v>459615.96999999956</v>
      </c>
    </row>
    <row r="122" spans="1:7" x14ac:dyDescent="0.25">
      <c r="A122" s="76">
        <f t="shared" si="11"/>
        <v>47392</v>
      </c>
      <c r="B122" s="77">
        <v>106</v>
      </c>
      <c r="C122" s="65">
        <f t="shared" si="6"/>
        <v>459615.96999999956</v>
      </c>
      <c r="D122" s="78">
        <f t="shared" si="7"/>
        <v>1149.04</v>
      </c>
      <c r="E122" s="78">
        <f t="shared" si="8"/>
        <v>7844.36</v>
      </c>
      <c r="F122" s="78">
        <f t="shared" si="10"/>
        <v>8993.4</v>
      </c>
      <c r="G122" s="78">
        <f t="shared" si="9"/>
        <v>451771.60999999958</v>
      </c>
    </row>
    <row r="123" spans="1:7" x14ac:dyDescent="0.25">
      <c r="A123" s="76">
        <f t="shared" si="11"/>
        <v>47423</v>
      </c>
      <c r="B123" s="77">
        <v>107</v>
      </c>
      <c r="C123" s="65">
        <f t="shared" si="6"/>
        <v>451771.60999999958</v>
      </c>
      <c r="D123" s="78">
        <f t="shared" si="7"/>
        <v>1129.43</v>
      </c>
      <c r="E123" s="78">
        <f t="shared" si="8"/>
        <v>7863.9699999999993</v>
      </c>
      <c r="F123" s="78">
        <f t="shared" si="10"/>
        <v>8993.4</v>
      </c>
      <c r="G123" s="78">
        <f t="shared" si="9"/>
        <v>443907.63999999961</v>
      </c>
    </row>
    <row r="124" spans="1:7" x14ac:dyDescent="0.25">
      <c r="A124" s="76">
        <f t="shared" si="11"/>
        <v>47453</v>
      </c>
      <c r="B124" s="77">
        <v>108</v>
      </c>
      <c r="C124" s="65">
        <f t="shared" si="6"/>
        <v>443907.63999999961</v>
      </c>
      <c r="D124" s="78">
        <f t="shared" si="7"/>
        <v>1109.77</v>
      </c>
      <c r="E124" s="78">
        <f t="shared" si="8"/>
        <v>7883.6299999999992</v>
      </c>
      <c r="F124" s="78">
        <f t="shared" si="10"/>
        <v>8993.4</v>
      </c>
      <c r="G124" s="78">
        <f t="shared" si="9"/>
        <v>436024.0099999996</v>
      </c>
    </row>
    <row r="125" spans="1:7" x14ac:dyDescent="0.25">
      <c r="A125" s="76">
        <f t="shared" si="11"/>
        <v>47484</v>
      </c>
      <c r="B125" s="77">
        <v>109</v>
      </c>
      <c r="C125" s="65">
        <f t="shared" si="6"/>
        <v>436024.0099999996</v>
      </c>
      <c r="D125" s="78">
        <f t="shared" si="7"/>
        <v>1090.06</v>
      </c>
      <c r="E125" s="78">
        <f t="shared" si="8"/>
        <v>7903.34</v>
      </c>
      <c r="F125" s="78">
        <f t="shared" si="10"/>
        <v>8993.4</v>
      </c>
      <c r="G125" s="78">
        <f t="shared" si="9"/>
        <v>428120.66999999958</v>
      </c>
    </row>
    <row r="126" spans="1:7" x14ac:dyDescent="0.25">
      <c r="A126" s="76">
        <f t="shared" si="11"/>
        <v>47515</v>
      </c>
      <c r="B126" s="77">
        <v>110</v>
      </c>
      <c r="C126" s="65">
        <f t="shared" si="6"/>
        <v>428120.66999999958</v>
      </c>
      <c r="D126" s="78">
        <f t="shared" si="7"/>
        <v>1070.3</v>
      </c>
      <c r="E126" s="78">
        <f t="shared" si="8"/>
        <v>7923.0999999999995</v>
      </c>
      <c r="F126" s="78">
        <f t="shared" si="10"/>
        <v>8993.4</v>
      </c>
      <c r="G126" s="78">
        <f t="shared" si="9"/>
        <v>420197.5699999996</v>
      </c>
    </row>
    <row r="127" spans="1:7" x14ac:dyDescent="0.25">
      <c r="A127" s="76">
        <f t="shared" si="11"/>
        <v>47543</v>
      </c>
      <c r="B127" s="77">
        <v>111</v>
      </c>
      <c r="C127" s="65">
        <f t="shared" si="6"/>
        <v>420197.5699999996</v>
      </c>
      <c r="D127" s="78">
        <f t="shared" si="7"/>
        <v>1050.49</v>
      </c>
      <c r="E127" s="78">
        <f t="shared" si="8"/>
        <v>7942.91</v>
      </c>
      <c r="F127" s="78">
        <f t="shared" si="10"/>
        <v>8993.4</v>
      </c>
      <c r="G127" s="78">
        <f t="shared" si="9"/>
        <v>412254.65999999963</v>
      </c>
    </row>
    <row r="128" spans="1:7" x14ac:dyDescent="0.25">
      <c r="A128" s="76">
        <f t="shared" si="11"/>
        <v>47574</v>
      </c>
      <c r="B128" s="77">
        <v>112</v>
      </c>
      <c r="C128" s="65">
        <f t="shared" si="6"/>
        <v>412254.65999999963</v>
      </c>
      <c r="D128" s="78">
        <f t="shared" si="7"/>
        <v>1030.6400000000001</v>
      </c>
      <c r="E128" s="78">
        <f t="shared" si="8"/>
        <v>7962.7599999999993</v>
      </c>
      <c r="F128" s="78">
        <f t="shared" si="10"/>
        <v>8993.4</v>
      </c>
      <c r="G128" s="78">
        <f t="shared" si="9"/>
        <v>404291.89999999962</v>
      </c>
    </row>
    <row r="129" spans="1:7" x14ac:dyDescent="0.25">
      <c r="A129" s="76">
        <f t="shared" si="11"/>
        <v>47604</v>
      </c>
      <c r="B129" s="77">
        <v>113</v>
      </c>
      <c r="C129" s="65">
        <f t="shared" si="6"/>
        <v>404291.89999999962</v>
      </c>
      <c r="D129" s="78">
        <f t="shared" si="7"/>
        <v>1010.73</v>
      </c>
      <c r="E129" s="78">
        <f t="shared" si="8"/>
        <v>7982.67</v>
      </c>
      <c r="F129" s="78">
        <f t="shared" si="10"/>
        <v>8993.4</v>
      </c>
      <c r="G129" s="78">
        <f t="shared" si="9"/>
        <v>396309.22999999963</v>
      </c>
    </row>
    <row r="130" spans="1:7" x14ac:dyDescent="0.25">
      <c r="A130" s="76">
        <f t="shared" si="11"/>
        <v>47635</v>
      </c>
      <c r="B130" s="77">
        <v>114</v>
      </c>
      <c r="C130" s="65">
        <f t="shared" si="6"/>
        <v>396309.22999999963</v>
      </c>
      <c r="D130" s="78">
        <f t="shared" si="7"/>
        <v>990.77</v>
      </c>
      <c r="E130" s="78">
        <f t="shared" si="8"/>
        <v>8002.6299999999992</v>
      </c>
      <c r="F130" s="78">
        <f t="shared" si="10"/>
        <v>8993.4</v>
      </c>
      <c r="G130" s="78">
        <f t="shared" si="9"/>
        <v>388306.59999999963</v>
      </c>
    </row>
    <row r="131" spans="1:7" x14ac:dyDescent="0.25">
      <c r="A131" s="76">
        <f t="shared" si="11"/>
        <v>47665</v>
      </c>
      <c r="B131" s="77">
        <v>115</v>
      </c>
      <c r="C131" s="65">
        <f t="shared" si="6"/>
        <v>388306.59999999963</v>
      </c>
      <c r="D131" s="78">
        <f t="shared" si="7"/>
        <v>970.77</v>
      </c>
      <c r="E131" s="78">
        <f t="shared" si="8"/>
        <v>8022.6299999999992</v>
      </c>
      <c r="F131" s="78">
        <f t="shared" si="10"/>
        <v>8993.4</v>
      </c>
      <c r="G131" s="78">
        <f t="shared" si="9"/>
        <v>380283.96999999962</v>
      </c>
    </row>
    <row r="132" spans="1:7" x14ac:dyDescent="0.25">
      <c r="A132" s="76">
        <f t="shared" si="11"/>
        <v>47696</v>
      </c>
      <c r="B132" s="77">
        <v>116</v>
      </c>
      <c r="C132" s="65">
        <f t="shared" si="6"/>
        <v>380283.96999999962</v>
      </c>
      <c r="D132" s="78">
        <f t="shared" si="7"/>
        <v>950.71</v>
      </c>
      <c r="E132" s="78">
        <f t="shared" si="8"/>
        <v>8042.69</v>
      </c>
      <c r="F132" s="78">
        <f t="shared" si="10"/>
        <v>8993.4</v>
      </c>
      <c r="G132" s="78">
        <f t="shared" si="9"/>
        <v>372241.27999999962</v>
      </c>
    </row>
    <row r="133" spans="1:7" x14ac:dyDescent="0.25">
      <c r="A133" s="76">
        <f t="shared" si="11"/>
        <v>47727</v>
      </c>
      <c r="B133" s="77">
        <v>117</v>
      </c>
      <c r="C133" s="65">
        <f t="shared" si="6"/>
        <v>372241.27999999962</v>
      </c>
      <c r="D133" s="78">
        <f t="shared" si="7"/>
        <v>930.6</v>
      </c>
      <c r="E133" s="78">
        <f t="shared" si="8"/>
        <v>8062.7999999999993</v>
      </c>
      <c r="F133" s="78">
        <f t="shared" si="10"/>
        <v>8993.4</v>
      </c>
      <c r="G133" s="78">
        <f t="shared" si="9"/>
        <v>364178.47999999963</v>
      </c>
    </row>
    <row r="134" spans="1:7" x14ac:dyDescent="0.25">
      <c r="A134" s="76">
        <f t="shared" si="11"/>
        <v>47757</v>
      </c>
      <c r="B134" s="77">
        <v>118</v>
      </c>
      <c r="C134" s="65">
        <f t="shared" si="6"/>
        <v>364178.47999999963</v>
      </c>
      <c r="D134" s="78">
        <f t="shared" si="7"/>
        <v>910.45</v>
      </c>
      <c r="E134" s="78">
        <f t="shared" si="8"/>
        <v>8082.95</v>
      </c>
      <c r="F134" s="78">
        <f t="shared" si="10"/>
        <v>8993.4</v>
      </c>
      <c r="G134" s="78">
        <f t="shared" si="9"/>
        <v>356095.52999999962</v>
      </c>
    </row>
    <row r="135" spans="1:7" x14ac:dyDescent="0.25">
      <c r="A135" s="76">
        <f t="shared" si="11"/>
        <v>47788</v>
      </c>
      <c r="B135" s="77">
        <v>119</v>
      </c>
      <c r="C135" s="65">
        <f>G134</f>
        <v>356095.52999999962</v>
      </c>
      <c r="D135" s="78">
        <f>ROUND(C135*$E$13/12,2)</f>
        <v>890.24</v>
      </c>
      <c r="E135" s="78">
        <f>F135-D135</f>
        <v>8103.16</v>
      </c>
      <c r="F135" s="78">
        <f t="shared" si="10"/>
        <v>8993.4</v>
      </c>
      <c r="G135" s="78">
        <f>C135-E135</f>
        <v>347992.36999999965</v>
      </c>
    </row>
    <row r="136" spans="1:7" x14ac:dyDescent="0.25">
      <c r="A136" s="76">
        <f t="shared" si="11"/>
        <v>47818</v>
      </c>
      <c r="B136" s="77">
        <v>120</v>
      </c>
      <c r="C136" s="65">
        <f t="shared" ref="C136" si="12">G135</f>
        <v>347992.36999999965</v>
      </c>
      <c r="D136" s="78">
        <f t="shared" si="7"/>
        <v>869.98</v>
      </c>
      <c r="E136" s="78">
        <f t="shared" si="8"/>
        <v>8123.42</v>
      </c>
      <c r="F136" s="78">
        <f t="shared" si="10"/>
        <v>8993.4</v>
      </c>
      <c r="G136" s="78">
        <f t="shared" ref="G136" si="13">C136-E136</f>
        <v>339868.94999999966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4"/>
  <sheetViews>
    <sheetView zoomScaleNormal="100" workbookViewId="0">
      <selection activeCell="E11" sqref="E11"/>
    </sheetView>
  </sheetViews>
  <sheetFormatPr defaultRowHeight="15" x14ac:dyDescent="0.25"/>
  <cols>
    <col min="1" max="1" width="9.140625" style="71" customWidth="1"/>
    <col min="2" max="2" width="7.85546875" style="71" customWidth="1"/>
    <col min="3" max="3" width="14.7109375" style="71" customWidth="1"/>
    <col min="4" max="4" width="14.28515625" style="71" customWidth="1"/>
    <col min="5" max="7" width="14.7109375" style="71" customWidth="1"/>
    <col min="8" max="257" width="8.85546875" style="71"/>
    <col min="258" max="258" width="7.85546875" style="71" customWidth="1"/>
    <col min="259" max="259" width="14.7109375" style="71" customWidth="1"/>
    <col min="260" max="260" width="14.28515625" style="71" customWidth="1"/>
    <col min="261" max="263" width="14.7109375" style="71" customWidth="1"/>
    <col min="264" max="513" width="8.85546875" style="71"/>
    <col min="514" max="514" width="7.85546875" style="71" customWidth="1"/>
    <col min="515" max="515" width="14.7109375" style="71" customWidth="1"/>
    <col min="516" max="516" width="14.28515625" style="71" customWidth="1"/>
    <col min="517" max="519" width="14.7109375" style="71" customWidth="1"/>
    <col min="520" max="769" width="8.85546875" style="71"/>
    <col min="770" max="770" width="7.85546875" style="71" customWidth="1"/>
    <col min="771" max="771" width="14.7109375" style="71" customWidth="1"/>
    <col min="772" max="772" width="14.28515625" style="71" customWidth="1"/>
    <col min="773" max="775" width="14.7109375" style="71" customWidth="1"/>
    <col min="776" max="1025" width="8.85546875" style="71"/>
    <col min="1026" max="1026" width="7.85546875" style="71" customWidth="1"/>
    <col min="1027" max="1027" width="14.7109375" style="71" customWidth="1"/>
    <col min="1028" max="1028" width="14.28515625" style="71" customWidth="1"/>
    <col min="1029" max="1031" width="14.7109375" style="71" customWidth="1"/>
    <col min="1032" max="1281" width="8.85546875" style="71"/>
    <col min="1282" max="1282" width="7.85546875" style="71" customWidth="1"/>
    <col min="1283" max="1283" width="14.7109375" style="71" customWidth="1"/>
    <col min="1284" max="1284" width="14.28515625" style="71" customWidth="1"/>
    <col min="1285" max="1287" width="14.7109375" style="71" customWidth="1"/>
    <col min="1288" max="1537" width="8.85546875" style="71"/>
    <col min="1538" max="1538" width="7.85546875" style="71" customWidth="1"/>
    <col min="1539" max="1539" width="14.7109375" style="71" customWidth="1"/>
    <col min="1540" max="1540" width="14.28515625" style="71" customWidth="1"/>
    <col min="1541" max="1543" width="14.7109375" style="71" customWidth="1"/>
    <col min="1544" max="1793" width="8.85546875" style="71"/>
    <col min="1794" max="1794" width="7.85546875" style="71" customWidth="1"/>
    <col min="1795" max="1795" width="14.7109375" style="71" customWidth="1"/>
    <col min="1796" max="1796" width="14.28515625" style="71" customWidth="1"/>
    <col min="1797" max="1799" width="14.7109375" style="71" customWidth="1"/>
    <col min="1800" max="2049" width="8.85546875" style="71"/>
    <col min="2050" max="2050" width="7.85546875" style="71" customWidth="1"/>
    <col min="2051" max="2051" width="14.7109375" style="71" customWidth="1"/>
    <col min="2052" max="2052" width="14.28515625" style="71" customWidth="1"/>
    <col min="2053" max="2055" width="14.7109375" style="71" customWidth="1"/>
    <col min="2056" max="2305" width="8.85546875" style="71"/>
    <col min="2306" max="2306" width="7.85546875" style="71" customWidth="1"/>
    <col min="2307" max="2307" width="14.7109375" style="71" customWidth="1"/>
    <col min="2308" max="2308" width="14.28515625" style="71" customWidth="1"/>
    <col min="2309" max="2311" width="14.7109375" style="71" customWidth="1"/>
    <col min="2312" max="2561" width="8.85546875" style="71"/>
    <col min="2562" max="2562" width="7.85546875" style="71" customWidth="1"/>
    <col min="2563" max="2563" width="14.7109375" style="71" customWidth="1"/>
    <col min="2564" max="2564" width="14.28515625" style="71" customWidth="1"/>
    <col min="2565" max="2567" width="14.7109375" style="71" customWidth="1"/>
    <col min="2568" max="2817" width="8.85546875" style="71"/>
    <col min="2818" max="2818" width="7.85546875" style="71" customWidth="1"/>
    <col min="2819" max="2819" width="14.7109375" style="71" customWidth="1"/>
    <col min="2820" max="2820" width="14.28515625" style="71" customWidth="1"/>
    <col min="2821" max="2823" width="14.7109375" style="71" customWidth="1"/>
    <col min="2824" max="3073" width="8.85546875" style="71"/>
    <col min="3074" max="3074" width="7.85546875" style="71" customWidth="1"/>
    <col min="3075" max="3075" width="14.7109375" style="71" customWidth="1"/>
    <col min="3076" max="3076" width="14.28515625" style="71" customWidth="1"/>
    <col min="3077" max="3079" width="14.7109375" style="71" customWidth="1"/>
    <col min="3080" max="3329" width="8.85546875" style="71"/>
    <col min="3330" max="3330" width="7.85546875" style="71" customWidth="1"/>
    <col min="3331" max="3331" width="14.7109375" style="71" customWidth="1"/>
    <col min="3332" max="3332" width="14.28515625" style="71" customWidth="1"/>
    <col min="3333" max="3335" width="14.7109375" style="71" customWidth="1"/>
    <col min="3336" max="3585" width="8.85546875" style="71"/>
    <col min="3586" max="3586" width="7.85546875" style="71" customWidth="1"/>
    <col min="3587" max="3587" width="14.7109375" style="71" customWidth="1"/>
    <col min="3588" max="3588" width="14.28515625" style="71" customWidth="1"/>
    <col min="3589" max="3591" width="14.7109375" style="71" customWidth="1"/>
    <col min="3592" max="3841" width="8.85546875" style="71"/>
    <col min="3842" max="3842" width="7.85546875" style="71" customWidth="1"/>
    <col min="3843" max="3843" width="14.7109375" style="71" customWidth="1"/>
    <col min="3844" max="3844" width="14.28515625" style="71" customWidth="1"/>
    <col min="3845" max="3847" width="14.7109375" style="71" customWidth="1"/>
    <col min="3848" max="4097" width="8.85546875" style="71"/>
    <col min="4098" max="4098" width="7.85546875" style="71" customWidth="1"/>
    <col min="4099" max="4099" width="14.7109375" style="71" customWidth="1"/>
    <col min="4100" max="4100" width="14.28515625" style="71" customWidth="1"/>
    <col min="4101" max="4103" width="14.7109375" style="71" customWidth="1"/>
    <col min="4104" max="4353" width="8.85546875" style="71"/>
    <col min="4354" max="4354" width="7.85546875" style="71" customWidth="1"/>
    <col min="4355" max="4355" width="14.7109375" style="71" customWidth="1"/>
    <col min="4356" max="4356" width="14.28515625" style="71" customWidth="1"/>
    <col min="4357" max="4359" width="14.7109375" style="71" customWidth="1"/>
    <col min="4360" max="4609" width="8.85546875" style="71"/>
    <col min="4610" max="4610" width="7.85546875" style="71" customWidth="1"/>
    <col min="4611" max="4611" width="14.7109375" style="71" customWidth="1"/>
    <col min="4612" max="4612" width="14.28515625" style="71" customWidth="1"/>
    <col min="4613" max="4615" width="14.7109375" style="71" customWidth="1"/>
    <col min="4616" max="4865" width="8.85546875" style="71"/>
    <col min="4866" max="4866" width="7.85546875" style="71" customWidth="1"/>
    <col min="4867" max="4867" width="14.7109375" style="71" customWidth="1"/>
    <col min="4868" max="4868" width="14.28515625" style="71" customWidth="1"/>
    <col min="4869" max="4871" width="14.7109375" style="71" customWidth="1"/>
    <col min="4872" max="5121" width="8.85546875" style="71"/>
    <col min="5122" max="5122" width="7.85546875" style="71" customWidth="1"/>
    <col min="5123" max="5123" width="14.7109375" style="71" customWidth="1"/>
    <col min="5124" max="5124" width="14.28515625" style="71" customWidth="1"/>
    <col min="5125" max="5127" width="14.7109375" style="71" customWidth="1"/>
    <col min="5128" max="5377" width="8.85546875" style="71"/>
    <col min="5378" max="5378" width="7.85546875" style="71" customWidth="1"/>
    <col min="5379" max="5379" width="14.7109375" style="71" customWidth="1"/>
    <col min="5380" max="5380" width="14.28515625" style="71" customWidth="1"/>
    <col min="5381" max="5383" width="14.7109375" style="71" customWidth="1"/>
    <col min="5384" max="5633" width="8.85546875" style="71"/>
    <col min="5634" max="5634" width="7.85546875" style="71" customWidth="1"/>
    <col min="5635" max="5635" width="14.7109375" style="71" customWidth="1"/>
    <col min="5636" max="5636" width="14.28515625" style="71" customWidth="1"/>
    <col min="5637" max="5639" width="14.7109375" style="71" customWidth="1"/>
    <col min="5640" max="5889" width="8.85546875" style="71"/>
    <col min="5890" max="5890" width="7.85546875" style="71" customWidth="1"/>
    <col min="5891" max="5891" width="14.7109375" style="71" customWidth="1"/>
    <col min="5892" max="5892" width="14.28515625" style="71" customWidth="1"/>
    <col min="5893" max="5895" width="14.7109375" style="71" customWidth="1"/>
    <col min="5896" max="6145" width="8.85546875" style="71"/>
    <col min="6146" max="6146" width="7.85546875" style="71" customWidth="1"/>
    <col min="6147" max="6147" width="14.7109375" style="71" customWidth="1"/>
    <col min="6148" max="6148" width="14.28515625" style="71" customWidth="1"/>
    <col min="6149" max="6151" width="14.7109375" style="71" customWidth="1"/>
    <col min="6152" max="6401" width="8.85546875" style="71"/>
    <col min="6402" max="6402" width="7.85546875" style="71" customWidth="1"/>
    <col min="6403" max="6403" width="14.7109375" style="71" customWidth="1"/>
    <col min="6404" max="6404" width="14.28515625" style="71" customWidth="1"/>
    <col min="6405" max="6407" width="14.7109375" style="71" customWidth="1"/>
    <col min="6408" max="6657" width="8.85546875" style="71"/>
    <col min="6658" max="6658" width="7.85546875" style="71" customWidth="1"/>
    <col min="6659" max="6659" width="14.7109375" style="71" customWidth="1"/>
    <col min="6660" max="6660" width="14.28515625" style="71" customWidth="1"/>
    <col min="6661" max="6663" width="14.7109375" style="71" customWidth="1"/>
    <col min="6664" max="6913" width="8.85546875" style="71"/>
    <col min="6914" max="6914" width="7.85546875" style="71" customWidth="1"/>
    <col min="6915" max="6915" width="14.7109375" style="71" customWidth="1"/>
    <col min="6916" max="6916" width="14.28515625" style="71" customWidth="1"/>
    <col min="6917" max="6919" width="14.7109375" style="71" customWidth="1"/>
    <col min="6920" max="7169" width="8.85546875" style="71"/>
    <col min="7170" max="7170" width="7.85546875" style="71" customWidth="1"/>
    <col min="7171" max="7171" width="14.7109375" style="71" customWidth="1"/>
    <col min="7172" max="7172" width="14.28515625" style="71" customWidth="1"/>
    <col min="7173" max="7175" width="14.7109375" style="71" customWidth="1"/>
    <col min="7176" max="7425" width="8.85546875" style="71"/>
    <col min="7426" max="7426" width="7.85546875" style="71" customWidth="1"/>
    <col min="7427" max="7427" width="14.7109375" style="71" customWidth="1"/>
    <col min="7428" max="7428" width="14.28515625" style="71" customWidth="1"/>
    <col min="7429" max="7431" width="14.7109375" style="71" customWidth="1"/>
    <col min="7432" max="7681" width="8.85546875" style="71"/>
    <col min="7682" max="7682" width="7.85546875" style="71" customWidth="1"/>
    <col min="7683" max="7683" width="14.7109375" style="71" customWidth="1"/>
    <col min="7684" max="7684" width="14.28515625" style="71" customWidth="1"/>
    <col min="7685" max="7687" width="14.7109375" style="71" customWidth="1"/>
    <col min="7688" max="7937" width="8.85546875" style="71"/>
    <col min="7938" max="7938" width="7.85546875" style="71" customWidth="1"/>
    <col min="7939" max="7939" width="14.7109375" style="71" customWidth="1"/>
    <col min="7940" max="7940" width="14.28515625" style="71" customWidth="1"/>
    <col min="7941" max="7943" width="14.7109375" style="71" customWidth="1"/>
    <col min="7944" max="8193" width="8.85546875" style="71"/>
    <col min="8194" max="8194" width="7.85546875" style="71" customWidth="1"/>
    <col min="8195" max="8195" width="14.7109375" style="71" customWidth="1"/>
    <col min="8196" max="8196" width="14.28515625" style="71" customWidth="1"/>
    <col min="8197" max="8199" width="14.7109375" style="71" customWidth="1"/>
    <col min="8200" max="8449" width="8.85546875" style="71"/>
    <col min="8450" max="8450" width="7.85546875" style="71" customWidth="1"/>
    <col min="8451" max="8451" width="14.7109375" style="71" customWidth="1"/>
    <col min="8452" max="8452" width="14.28515625" style="71" customWidth="1"/>
    <col min="8453" max="8455" width="14.7109375" style="71" customWidth="1"/>
    <col min="8456" max="8705" width="8.85546875" style="71"/>
    <col min="8706" max="8706" width="7.85546875" style="71" customWidth="1"/>
    <col min="8707" max="8707" width="14.7109375" style="71" customWidth="1"/>
    <col min="8708" max="8708" width="14.28515625" style="71" customWidth="1"/>
    <col min="8709" max="8711" width="14.7109375" style="71" customWidth="1"/>
    <col min="8712" max="8961" width="8.85546875" style="71"/>
    <col min="8962" max="8962" width="7.85546875" style="71" customWidth="1"/>
    <col min="8963" max="8963" width="14.7109375" style="71" customWidth="1"/>
    <col min="8964" max="8964" width="14.28515625" style="71" customWidth="1"/>
    <col min="8965" max="8967" width="14.7109375" style="71" customWidth="1"/>
    <col min="8968" max="9217" width="8.85546875" style="71"/>
    <col min="9218" max="9218" width="7.85546875" style="71" customWidth="1"/>
    <col min="9219" max="9219" width="14.7109375" style="71" customWidth="1"/>
    <col min="9220" max="9220" width="14.28515625" style="71" customWidth="1"/>
    <col min="9221" max="9223" width="14.7109375" style="71" customWidth="1"/>
    <col min="9224" max="9473" width="8.85546875" style="71"/>
    <col min="9474" max="9474" width="7.85546875" style="71" customWidth="1"/>
    <col min="9475" max="9475" width="14.7109375" style="71" customWidth="1"/>
    <col min="9476" max="9476" width="14.28515625" style="71" customWidth="1"/>
    <col min="9477" max="9479" width="14.7109375" style="71" customWidth="1"/>
    <col min="9480" max="9729" width="8.85546875" style="71"/>
    <col min="9730" max="9730" width="7.85546875" style="71" customWidth="1"/>
    <col min="9731" max="9731" width="14.7109375" style="71" customWidth="1"/>
    <col min="9732" max="9732" width="14.28515625" style="71" customWidth="1"/>
    <col min="9733" max="9735" width="14.7109375" style="71" customWidth="1"/>
    <col min="9736" max="9985" width="8.85546875" style="71"/>
    <col min="9986" max="9986" width="7.85546875" style="71" customWidth="1"/>
    <col min="9987" max="9987" width="14.7109375" style="71" customWidth="1"/>
    <col min="9988" max="9988" width="14.28515625" style="71" customWidth="1"/>
    <col min="9989" max="9991" width="14.7109375" style="71" customWidth="1"/>
    <col min="9992" max="10241" width="8.85546875" style="71"/>
    <col min="10242" max="10242" width="7.85546875" style="71" customWidth="1"/>
    <col min="10243" max="10243" width="14.7109375" style="71" customWidth="1"/>
    <col min="10244" max="10244" width="14.28515625" style="71" customWidth="1"/>
    <col min="10245" max="10247" width="14.7109375" style="71" customWidth="1"/>
    <col min="10248" max="10497" width="8.85546875" style="71"/>
    <col min="10498" max="10498" width="7.85546875" style="71" customWidth="1"/>
    <col min="10499" max="10499" width="14.7109375" style="71" customWidth="1"/>
    <col min="10500" max="10500" width="14.28515625" style="71" customWidth="1"/>
    <col min="10501" max="10503" width="14.7109375" style="71" customWidth="1"/>
    <col min="10504" max="10753" width="8.85546875" style="71"/>
    <col min="10754" max="10754" width="7.85546875" style="71" customWidth="1"/>
    <col min="10755" max="10755" width="14.7109375" style="71" customWidth="1"/>
    <col min="10756" max="10756" width="14.28515625" style="71" customWidth="1"/>
    <col min="10757" max="10759" width="14.7109375" style="71" customWidth="1"/>
    <col min="10760" max="11009" width="8.85546875" style="71"/>
    <col min="11010" max="11010" width="7.85546875" style="71" customWidth="1"/>
    <col min="11011" max="11011" width="14.7109375" style="71" customWidth="1"/>
    <col min="11012" max="11012" width="14.28515625" style="71" customWidth="1"/>
    <col min="11013" max="11015" width="14.7109375" style="71" customWidth="1"/>
    <col min="11016" max="11265" width="8.85546875" style="71"/>
    <col min="11266" max="11266" width="7.85546875" style="71" customWidth="1"/>
    <col min="11267" max="11267" width="14.7109375" style="71" customWidth="1"/>
    <col min="11268" max="11268" width="14.28515625" style="71" customWidth="1"/>
    <col min="11269" max="11271" width="14.7109375" style="71" customWidth="1"/>
    <col min="11272" max="11521" width="8.85546875" style="71"/>
    <col min="11522" max="11522" width="7.85546875" style="71" customWidth="1"/>
    <col min="11523" max="11523" width="14.7109375" style="71" customWidth="1"/>
    <col min="11524" max="11524" width="14.28515625" style="71" customWidth="1"/>
    <col min="11525" max="11527" width="14.7109375" style="71" customWidth="1"/>
    <col min="11528" max="11777" width="8.85546875" style="71"/>
    <col min="11778" max="11778" width="7.85546875" style="71" customWidth="1"/>
    <col min="11779" max="11779" width="14.7109375" style="71" customWidth="1"/>
    <col min="11780" max="11780" width="14.28515625" style="71" customWidth="1"/>
    <col min="11781" max="11783" width="14.7109375" style="71" customWidth="1"/>
    <col min="11784" max="12033" width="8.85546875" style="71"/>
    <col min="12034" max="12034" width="7.85546875" style="71" customWidth="1"/>
    <col min="12035" max="12035" width="14.7109375" style="71" customWidth="1"/>
    <col min="12036" max="12036" width="14.28515625" style="71" customWidth="1"/>
    <col min="12037" max="12039" width="14.7109375" style="71" customWidth="1"/>
    <col min="12040" max="12289" width="8.85546875" style="71"/>
    <col min="12290" max="12290" width="7.85546875" style="71" customWidth="1"/>
    <col min="12291" max="12291" width="14.7109375" style="71" customWidth="1"/>
    <col min="12292" max="12292" width="14.28515625" style="71" customWidth="1"/>
    <col min="12293" max="12295" width="14.7109375" style="71" customWidth="1"/>
    <col min="12296" max="12545" width="8.85546875" style="71"/>
    <col min="12546" max="12546" width="7.85546875" style="71" customWidth="1"/>
    <col min="12547" max="12547" width="14.7109375" style="71" customWidth="1"/>
    <col min="12548" max="12548" width="14.28515625" style="71" customWidth="1"/>
    <col min="12549" max="12551" width="14.7109375" style="71" customWidth="1"/>
    <col min="12552" max="12801" width="8.85546875" style="71"/>
    <col min="12802" max="12802" width="7.85546875" style="71" customWidth="1"/>
    <col min="12803" max="12803" width="14.7109375" style="71" customWidth="1"/>
    <col min="12804" max="12804" width="14.28515625" style="71" customWidth="1"/>
    <col min="12805" max="12807" width="14.7109375" style="71" customWidth="1"/>
    <col min="12808" max="13057" width="8.85546875" style="71"/>
    <col min="13058" max="13058" width="7.85546875" style="71" customWidth="1"/>
    <col min="13059" max="13059" width="14.7109375" style="71" customWidth="1"/>
    <col min="13060" max="13060" width="14.28515625" style="71" customWidth="1"/>
    <col min="13061" max="13063" width="14.7109375" style="71" customWidth="1"/>
    <col min="13064" max="13313" width="8.85546875" style="71"/>
    <col min="13314" max="13314" width="7.85546875" style="71" customWidth="1"/>
    <col min="13315" max="13315" width="14.7109375" style="71" customWidth="1"/>
    <col min="13316" max="13316" width="14.28515625" style="71" customWidth="1"/>
    <col min="13317" max="13319" width="14.7109375" style="71" customWidth="1"/>
    <col min="13320" max="13569" width="8.85546875" style="71"/>
    <col min="13570" max="13570" width="7.85546875" style="71" customWidth="1"/>
    <col min="13571" max="13571" width="14.7109375" style="71" customWidth="1"/>
    <col min="13572" max="13572" width="14.28515625" style="71" customWidth="1"/>
    <col min="13573" max="13575" width="14.7109375" style="71" customWidth="1"/>
    <col min="13576" max="13825" width="8.85546875" style="71"/>
    <col min="13826" max="13826" width="7.85546875" style="71" customWidth="1"/>
    <col min="13827" max="13827" width="14.7109375" style="71" customWidth="1"/>
    <col min="13828" max="13828" width="14.28515625" style="71" customWidth="1"/>
    <col min="13829" max="13831" width="14.7109375" style="71" customWidth="1"/>
    <col min="13832" max="14081" width="8.85546875" style="71"/>
    <col min="14082" max="14082" width="7.85546875" style="71" customWidth="1"/>
    <col min="14083" max="14083" width="14.7109375" style="71" customWidth="1"/>
    <col min="14084" max="14084" width="14.28515625" style="71" customWidth="1"/>
    <col min="14085" max="14087" width="14.7109375" style="71" customWidth="1"/>
    <col min="14088" max="14337" width="8.85546875" style="71"/>
    <col min="14338" max="14338" width="7.85546875" style="71" customWidth="1"/>
    <col min="14339" max="14339" width="14.7109375" style="71" customWidth="1"/>
    <col min="14340" max="14340" width="14.28515625" style="71" customWidth="1"/>
    <col min="14341" max="14343" width="14.7109375" style="71" customWidth="1"/>
    <col min="14344" max="14593" width="8.85546875" style="71"/>
    <col min="14594" max="14594" width="7.85546875" style="71" customWidth="1"/>
    <col min="14595" max="14595" width="14.7109375" style="71" customWidth="1"/>
    <col min="14596" max="14596" width="14.28515625" style="71" customWidth="1"/>
    <col min="14597" max="14599" width="14.7109375" style="71" customWidth="1"/>
    <col min="14600" max="14849" width="8.85546875" style="71"/>
    <col min="14850" max="14850" width="7.85546875" style="71" customWidth="1"/>
    <col min="14851" max="14851" width="14.7109375" style="71" customWidth="1"/>
    <col min="14852" max="14852" width="14.28515625" style="71" customWidth="1"/>
    <col min="14853" max="14855" width="14.7109375" style="71" customWidth="1"/>
    <col min="14856" max="15105" width="8.85546875" style="71"/>
    <col min="15106" max="15106" width="7.85546875" style="71" customWidth="1"/>
    <col min="15107" max="15107" width="14.7109375" style="71" customWidth="1"/>
    <col min="15108" max="15108" width="14.28515625" style="71" customWidth="1"/>
    <col min="15109" max="15111" width="14.7109375" style="71" customWidth="1"/>
    <col min="15112" max="15361" width="8.85546875" style="71"/>
    <col min="15362" max="15362" width="7.85546875" style="71" customWidth="1"/>
    <col min="15363" max="15363" width="14.7109375" style="71" customWidth="1"/>
    <col min="15364" max="15364" width="14.28515625" style="71" customWidth="1"/>
    <col min="15365" max="15367" width="14.7109375" style="71" customWidth="1"/>
    <col min="15368" max="15617" width="8.85546875" style="71"/>
    <col min="15618" max="15618" width="7.85546875" style="71" customWidth="1"/>
    <col min="15619" max="15619" width="14.7109375" style="71" customWidth="1"/>
    <col min="15620" max="15620" width="14.28515625" style="71" customWidth="1"/>
    <col min="15621" max="15623" width="14.7109375" style="71" customWidth="1"/>
    <col min="15624" max="15873" width="8.85546875" style="71"/>
    <col min="15874" max="15874" width="7.85546875" style="71" customWidth="1"/>
    <col min="15875" max="15875" width="14.7109375" style="71" customWidth="1"/>
    <col min="15876" max="15876" width="14.28515625" style="71" customWidth="1"/>
    <col min="15877" max="15879" width="14.7109375" style="71" customWidth="1"/>
    <col min="15880" max="16129" width="8.85546875" style="71"/>
    <col min="16130" max="16130" width="7.85546875" style="71" customWidth="1"/>
    <col min="16131" max="16131" width="14.7109375" style="71" customWidth="1"/>
    <col min="16132" max="16132" width="14.28515625" style="71" customWidth="1"/>
    <col min="16133" max="16135" width="14.7109375" style="71" customWidth="1"/>
    <col min="16136" max="16384" width="8.85546875" style="71"/>
  </cols>
  <sheetData>
    <row r="1" spans="1:13" x14ac:dyDescent="0.25">
      <c r="A1" s="59"/>
      <c r="B1" s="59"/>
      <c r="C1" s="59"/>
      <c r="D1" s="59"/>
      <c r="E1" s="59"/>
      <c r="F1" s="59"/>
      <c r="G1" s="60"/>
    </row>
    <row r="2" spans="1:13" x14ac:dyDescent="0.25">
      <c r="A2" s="59"/>
      <c r="B2" s="59"/>
      <c r="C2" s="59"/>
      <c r="D2" s="59"/>
      <c r="E2" s="59"/>
      <c r="F2" s="61"/>
      <c r="G2" s="62"/>
    </row>
    <row r="3" spans="1:13" x14ac:dyDescent="0.25">
      <c r="A3" s="59"/>
      <c r="B3" s="59"/>
      <c r="C3" s="59"/>
      <c r="D3" s="59"/>
      <c r="E3" s="59"/>
      <c r="F3" s="61"/>
      <c r="G3" s="62"/>
    </row>
    <row r="4" spans="1:13" ht="21" x14ac:dyDescent="0.35">
      <c r="A4" s="59"/>
      <c r="B4" s="63" t="s">
        <v>75</v>
      </c>
      <c r="C4" s="59"/>
      <c r="D4" s="59"/>
      <c r="E4" s="64"/>
      <c r="F4" s="65"/>
      <c r="G4" s="63"/>
      <c r="K4" s="84"/>
      <c r="L4" s="83"/>
    </row>
    <row r="5" spans="1:13" x14ac:dyDescent="0.25">
      <c r="A5" s="59"/>
      <c r="B5" s="59"/>
      <c r="C5" s="59"/>
      <c r="D5" s="59"/>
      <c r="E5" s="59"/>
      <c r="F5" s="65"/>
      <c r="G5" s="59"/>
      <c r="K5" s="82"/>
      <c r="L5" s="83"/>
    </row>
    <row r="6" spans="1:13" x14ac:dyDescent="0.25">
      <c r="A6" s="59"/>
      <c r="B6" s="66" t="s">
        <v>55</v>
      </c>
      <c r="C6" s="67"/>
      <c r="D6" s="68"/>
      <c r="E6" s="105">
        <v>42309</v>
      </c>
      <c r="F6" s="69"/>
      <c r="G6" s="59"/>
      <c r="K6" s="94"/>
      <c r="L6" s="94"/>
    </row>
    <row r="7" spans="1:13" x14ac:dyDescent="0.25">
      <c r="A7" s="59"/>
      <c r="B7" s="70" t="s">
        <v>57</v>
      </c>
      <c r="C7" s="77"/>
      <c r="E7" s="95">
        <v>103</v>
      </c>
      <c r="F7" s="72" t="s">
        <v>58</v>
      </c>
      <c r="G7" s="59"/>
      <c r="K7" s="80"/>
      <c r="L7" s="80"/>
    </row>
    <row r="8" spans="1:13" x14ac:dyDescent="0.25">
      <c r="A8" s="59"/>
      <c r="B8" s="70" t="s">
        <v>65</v>
      </c>
      <c r="C8" s="77"/>
      <c r="D8" s="96">
        <f>E6-1</f>
        <v>42308</v>
      </c>
      <c r="E8" s="97">
        <v>100000</v>
      </c>
      <c r="F8" s="72" t="s">
        <v>61</v>
      </c>
      <c r="G8" s="59"/>
      <c r="K8" s="80"/>
      <c r="L8" s="80"/>
    </row>
    <row r="9" spans="1:13" x14ac:dyDescent="0.25">
      <c r="A9" s="59"/>
      <c r="B9" s="70" t="s">
        <v>66</v>
      </c>
      <c r="C9" s="77"/>
      <c r="D9" s="96">
        <f>EDATE(D8,E7)</f>
        <v>45443</v>
      </c>
      <c r="E9" s="97">
        <v>0</v>
      </c>
      <c r="F9" s="72" t="s">
        <v>61</v>
      </c>
      <c r="G9" s="98"/>
      <c r="K9" s="80"/>
      <c r="L9" s="80"/>
    </row>
    <row r="10" spans="1:13" x14ac:dyDescent="0.25">
      <c r="A10" s="59"/>
      <c r="B10" s="70" t="s">
        <v>64</v>
      </c>
      <c r="C10" s="77"/>
      <c r="E10" s="106">
        <v>1</v>
      </c>
      <c r="F10" s="72"/>
      <c r="G10" s="59"/>
      <c r="K10" s="81"/>
      <c r="L10" s="81"/>
    </row>
    <row r="11" spans="1:13" x14ac:dyDescent="0.25">
      <c r="A11" s="59"/>
      <c r="B11" s="107" t="s">
        <v>76</v>
      </c>
      <c r="C11" s="108"/>
      <c r="D11" s="109"/>
      <c r="E11" s="152">
        <v>5.534E-2</v>
      </c>
      <c r="F11" s="73"/>
      <c r="G11" s="74"/>
      <c r="K11" s="80"/>
      <c r="L11" s="80"/>
      <c r="M11" s="81"/>
    </row>
    <row r="12" spans="1:13" x14ac:dyDescent="0.25">
      <c r="A12" s="59"/>
      <c r="B12" s="95"/>
      <c r="C12" s="77"/>
      <c r="E12" s="99"/>
      <c r="F12" s="95"/>
      <c r="G12" s="74"/>
      <c r="K12" s="80"/>
      <c r="L12" s="80"/>
      <c r="M12" s="81"/>
    </row>
    <row r="13" spans="1:13" x14ac:dyDescent="0.25">
      <c r="K13" s="80"/>
      <c r="L13" s="80"/>
      <c r="M13" s="81"/>
    </row>
    <row r="14" spans="1:13" ht="15.75" thickBot="1" x14ac:dyDescent="0.3">
      <c r="A14" s="75" t="s">
        <v>68</v>
      </c>
      <c r="B14" s="75" t="s">
        <v>69</v>
      </c>
      <c r="C14" s="75" t="s">
        <v>70</v>
      </c>
      <c r="D14" s="75" t="s">
        <v>71</v>
      </c>
      <c r="E14" s="75" t="s">
        <v>72</v>
      </c>
      <c r="F14" s="75" t="s">
        <v>73</v>
      </c>
      <c r="G14" s="75" t="s">
        <v>74</v>
      </c>
      <c r="K14" s="80"/>
      <c r="L14" s="80"/>
      <c r="M14" s="81"/>
    </row>
    <row r="15" spans="1:13" x14ac:dyDescent="0.25">
      <c r="A15" s="76">
        <f>E6</f>
        <v>42309</v>
      </c>
      <c r="B15" s="77">
        <v>1</v>
      </c>
      <c r="C15" s="65">
        <f>E8</f>
        <v>100000</v>
      </c>
      <c r="D15" s="78">
        <f t="shared" ref="D15:D16" si="0">F15-E15</f>
        <v>383.94999999999982</v>
      </c>
      <c r="E15" s="78">
        <f>PPMT($E$11/12,B15,$E$7,-$E$8,$E$9,0)+6000</f>
        <v>6760.6722139128015</v>
      </c>
      <c r="F15" s="78">
        <v>7144.6222139128013</v>
      </c>
      <c r="G15" s="78">
        <f>C15-E15</f>
        <v>93239.327786087204</v>
      </c>
      <c r="K15" s="153"/>
      <c r="L15" s="80"/>
      <c r="M15" s="81"/>
    </row>
    <row r="16" spans="1:13" x14ac:dyDescent="0.25">
      <c r="A16" s="76">
        <f>EDATE(A15,1)</f>
        <v>42339</v>
      </c>
      <c r="B16" s="77">
        <v>2</v>
      </c>
      <c r="C16" s="65">
        <f>G15</f>
        <v>93239.327786087204</v>
      </c>
      <c r="D16" s="78">
        <f t="shared" si="0"/>
        <v>380.44203330683831</v>
      </c>
      <c r="E16" s="78">
        <f>PPMT($E$11/12,B16,$E$7,-$E$8,$E$9,0)+6000</f>
        <v>6764.180180605963</v>
      </c>
      <c r="F16" s="78">
        <v>7144.6222139128013</v>
      </c>
      <c r="G16" s="78">
        <f t="shared" ref="G16:G37" si="1">C16-E16</f>
        <v>86475.147605481237</v>
      </c>
      <c r="K16" s="153"/>
      <c r="L16" s="80"/>
      <c r="M16" s="81"/>
    </row>
    <row r="17" spans="1:13" x14ac:dyDescent="0.25">
      <c r="A17" s="76">
        <f>EDATE(A16,1)</f>
        <v>42370</v>
      </c>
      <c r="B17" s="77">
        <v>3</v>
      </c>
      <c r="C17" s="65">
        <f>G16</f>
        <v>86475.147605481237</v>
      </c>
      <c r="D17" s="78">
        <f>F17-E17</f>
        <v>386.20773903814154</v>
      </c>
      <c r="E17" s="78">
        <f>PPMT($E$11/12,B17-1,$E$7-2,-$C$17,$E$9)</f>
        <v>677.26226096185849</v>
      </c>
      <c r="F17" s="78">
        <v>1063.47</v>
      </c>
      <c r="G17" s="78">
        <f t="shared" si="1"/>
        <v>85797.885344519382</v>
      </c>
      <c r="K17" s="80"/>
      <c r="L17" s="80"/>
      <c r="M17" s="81"/>
    </row>
    <row r="18" spans="1:13" x14ac:dyDescent="0.25">
      <c r="A18" s="76">
        <f t="shared" ref="A18:A81" si="2">EDATE(A17,1)</f>
        <v>42401</v>
      </c>
      <c r="B18" s="77">
        <v>4</v>
      </c>
      <c r="C18" s="65">
        <f t="shared" ref="C18:C81" si="3">G17</f>
        <v>85797.885344519382</v>
      </c>
      <c r="D18" s="78">
        <f t="shared" ref="D18:D81" si="4">F18-E18</f>
        <v>386.20773903814154</v>
      </c>
      <c r="E18" s="78">
        <f t="shared" ref="E18:E81" si="5">PPMT($E$11/12,B18-2,$E$7-2,-$C$17,$E$9)</f>
        <v>677.26226096185849</v>
      </c>
      <c r="F18" s="78">
        <v>1063.47</v>
      </c>
      <c r="G18" s="78">
        <f t="shared" si="1"/>
        <v>85120.623083557526</v>
      </c>
      <c r="K18" s="80"/>
      <c r="L18" s="80"/>
      <c r="M18" s="81"/>
    </row>
    <row r="19" spans="1:13" x14ac:dyDescent="0.25">
      <c r="A19" s="76">
        <f t="shared" si="2"/>
        <v>42430</v>
      </c>
      <c r="B19" s="77">
        <v>5</v>
      </c>
      <c r="C19" s="65">
        <f t="shared" si="3"/>
        <v>85120.623083557526</v>
      </c>
      <c r="D19" s="78">
        <f t="shared" si="4"/>
        <v>383.08443124467249</v>
      </c>
      <c r="E19" s="78">
        <f t="shared" si="5"/>
        <v>680.38556875532754</v>
      </c>
      <c r="F19" s="78">
        <v>1063.47</v>
      </c>
      <c r="G19" s="78">
        <f t="shared" si="1"/>
        <v>84440.237514802197</v>
      </c>
      <c r="K19" s="80"/>
      <c r="L19" s="80"/>
      <c r="M19" s="81"/>
    </row>
    <row r="20" spans="1:13" x14ac:dyDescent="0.25">
      <c r="A20" s="76">
        <f t="shared" si="2"/>
        <v>42461</v>
      </c>
      <c r="B20" s="77">
        <v>6</v>
      </c>
      <c r="C20" s="65">
        <f t="shared" si="3"/>
        <v>84440.237514802197</v>
      </c>
      <c r="D20" s="78">
        <f t="shared" si="4"/>
        <v>379.94671979676252</v>
      </c>
      <c r="E20" s="78">
        <f t="shared" si="5"/>
        <v>683.5232802032375</v>
      </c>
      <c r="F20" s="78">
        <v>1063.47</v>
      </c>
      <c r="G20" s="78">
        <f t="shared" si="1"/>
        <v>83756.714234598956</v>
      </c>
      <c r="K20" s="80"/>
      <c r="L20" s="80"/>
      <c r="M20" s="81"/>
    </row>
    <row r="21" spans="1:13" x14ac:dyDescent="0.25">
      <c r="A21" s="76">
        <f t="shared" si="2"/>
        <v>42491</v>
      </c>
      <c r="B21" s="77">
        <v>7</v>
      </c>
      <c r="C21" s="65">
        <f t="shared" si="3"/>
        <v>83756.714234598956</v>
      </c>
      <c r="D21" s="78">
        <f t="shared" si="4"/>
        <v>376.79453826955853</v>
      </c>
      <c r="E21" s="78">
        <f t="shared" si="5"/>
        <v>686.6754617304415</v>
      </c>
      <c r="F21" s="78">
        <v>1063.47</v>
      </c>
      <c r="G21" s="78">
        <f t="shared" si="1"/>
        <v>83070.038772868516</v>
      </c>
      <c r="K21" s="80"/>
      <c r="L21" s="80"/>
      <c r="M21" s="81"/>
    </row>
    <row r="22" spans="1:13" x14ac:dyDescent="0.25">
      <c r="A22" s="76">
        <f>EDATE(A21,1)</f>
        <v>42522</v>
      </c>
      <c r="B22" s="77">
        <v>8</v>
      </c>
      <c r="C22" s="65">
        <f t="shared" si="3"/>
        <v>83070.038772868516</v>
      </c>
      <c r="D22" s="78">
        <f t="shared" si="4"/>
        <v>373.62781993187832</v>
      </c>
      <c r="E22" s="78">
        <f t="shared" si="5"/>
        <v>689.84218006812171</v>
      </c>
      <c r="F22" s="78">
        <v>1063.47</v>
      </c>
      <c r="G22" s="78">
        <f t="shared" si="1"/>
        <v>82380.196592800392</v>
      </c>
      <c r="K22" s="80"/>
      <c r="L22" s="80"/>
      <c r="M22" s="81"/>
    </row>
    <row r="23" spans="1:13" x14ac:dyDescent="0.25">
      <c r="A23" s="76">
        <f t="shared" si="2"/>
        <v>42552</v>
      </c>
      <c r="B23" s="77">
        <v>9</v>
      </c>
      <c r="C23" s="65">
        <f t="shared" si="3"/>
        <v>82380.196592800392</v>
      </c>
      <c r="D23" s="78">
        <f t="shared" si="4"/>
        <v>370.4464977447974</v>
      </c>
      <c r="E23" s="78">
        <f t="shared" si="5"/>
        <v>693.02350225520263</v>
      </c>
      <c r="F23" s="78">
        <v>1063.47</v>
      </c>
      <c r="G23" s="78">
        <f t="shared" si="1"/>
        <v>81687.173090545184</v>
      </c>
      <c r="K23" s="80"/>
      <c r="L23" s="80"/>
      <c r="M23" s="81"/>
    </row>
    <row r="24" spans="1:13" x14ac:dyDescent="0.25">
      <c r="A24" s="76">
        <f t="shared" si="2"/>
        <v>42583</v>
      </c>
      <c r="B24" s="77">
        <v>10</v>
      </c>
      <c r="C24" s="65">
        <f t="shared" si="3"/>
        <v>81687.173090545184</v>
      </c>
      <c r="D24" s="78">
        <f t="shared" si="4"/>
        <v>367.25050436023059</v>
      </c>
      <c r="E24" s="78">
        <f t="shared" si="5"/>
        <v>696.21949563976943</v>
      </c>
      <c r="F24" s="78">
        <v>1063.47</v>
      </c>
      <c r="G24" s="78">
        <f t="shared" si="1"/>
        <v>80990.953594905412</v>
      </c>
      <c r="K24" s="80"/>
      <c r="L24" s="80"/>
      <c r="M24" s="81"/>
    </row>
    <row r="25" spans="1:13" x14ac:dyDescent="0.25">
      <c r="A25" s="76">
        <f t="shared" si="2"/>
        <v>42614</v>
      </c>
      <c r="B25" s="77">
        <v>11</v>
      </c>
      <c r="C25" s="65">
        <f t="shared" si="3"/>
        <v>80990.953594905412</v>
      </c>
      <c r="D25" s="78">
        <f t="shared" si="4"/>
        <v>364.0397721195053</v>
      </c>
      <c r="E25" s="78">
        <f t="shared" si="5"/>
        <v>699.43022788049473</v>
      </c>
      <c r="F25" s="78">
        <v>1063.47</v>
      </c>
      <c r="G25" s="78">
        <f t="shared" si="1"/>
        <v>80291.523367024914</v>
      </c>
    </row>
    <row r="26" spans="1:13" x14ac:dyDescent="0.25">
      <c r="A26" s="76">
        <f t="shared" si="2"/>
        <v>42644</v>
      </c>
      <c r="B26" s="77">
        <v>12</v>
      </c>
      <c r="C26" s="65">
        <f t="shared" si="3"/>
        <v>80291.523367024914</v>
      </c>
      <c r="D26" s="78">
        <f t="shared" si="4"/>
        <v>360.8142330519297</v>
      </c>
      <c r="E26" s="78">
        <f t="shared" si="5"/>
        <v>702.65576694807032</v>
      </c>
      <c r="F26" s="78">
        <v>1063.47</v>
      </c>
      <c r="G26" s="78">
        <f t="shared" si="1"/>
        <v>79588.867600076846</v>
      </c>
    </row>
    <row r="27" spans="1:13" x14ac:dyDescent="0.25">
      <c r="A27" s="76">
        <f t="shared" si="2"/>
        <v>42675</v>
      </c>
      <c r="B27" s="77">
        <v>13</v>
      </c>
      <c r="C27" s="65">
        <f t="shared" si="3"/>
        <v>79588.867600076846</v>
      </c>
      <c r="D27" s="78">
        <f t="shared" si="4"/>
        <v>357.57381887335418</v>
      </c>
      <c r="E27" s="78">
        <f t="shared" si="5"/>
        <v>705.89618112664584</v>
      </c>
      <c r="F27" s="78">
        <v>1063.47</v>
      </c>
      <c r="G27" s="78">
        <f t="shared" si="1"/>
        <v>78882.971418950197</v>
      </c>
    </row>
    <row r="28" spans="1:13" x14ac:dyDescent="0.25">
      <c r="A28" s="76">
        <f t="shared" si="2"/>
        <v>42705</v>
      </c>
      <c r="B28" s="77">
        <v>14</v>
      </c>
      <c r="C28" s="65">
        <f t="shared" si="3"/>
        <v>78882.971418950197</v>
      </c>
      <c r="D28" s="78">
        <f t="shared" si="4"/>
        <v>354.31846098472511</v>
      </c>
      <c r="E28" s="78">
        <f t="shared" si="5"/>
        <v>709.15153901527492</v>
      </c>
      <c r="F28" s="78">
        <v>1063.47</v>
      </c>
      <c r="G28" s="78">
        <f t="shared" si="1"/>
        <v>78173.819879934919</v>
      </c>
    </row>
    <row r="29" spans="1:13" x14ac:dyDescent="0.25">
      <c r="A29" s="76">
        <f t="shared" si="2"/>
        <v>42736</v>
      </c>
      <c r="B29" s="77">
        <v>15</v>
      </c>
      <c r="C29" s="65">
        <f t="shared" si="3"/>
        <v>78173.819879934919</v>
      </c>
      <c r="D29" s="78">
        <f t="shared" si="4"/>
        <v>351.04809047063293</v>
      </c>
      <c r="E29" s="78">
        <f t="shared" si="5"/>
        <v>712.4219095293671</v>
      </c>
      <c r="F29" s="78">
        <v>1063.47</v>
      </c>
      <c r="G29" s="78">
        <f t="shared" si="1"/>
        <v>77461.397970405553</v>
      </c>
    </row>
    <row r="30" spans="1:13" x14ac:dyDescent="0.25">
      <c r="A30" s="76">
        <f t="shared" si="2"/>
        <v>42767</v>
      </c>
      <c r="B30" s="77">
        <v>16</v>
      </c>
      <c r="C30" s="65">
        <f t="shared" si="3"/>
        <v>77461.397970405553</v>
      </c>
      <c r="D30" s="78">
        <f t="shared" si="4"/>
        <v>347.76263809785348</v>
      </c>
      <c r="E30" s="78">
        <f t="shared" si="5"/>
        <v>715.70736190214654</v>
      </c>
      <c r="F30" s="78">
        <v>1063.47</v>
      </c>
      <c r="G30" s="78">
        <f t="shared" si="1"/>
        <v>76745.690608503413</v>
      </c>
    </row>
    <row r="31" spans="1:13" x14ac:dyDescent="0.25">
      <c r="A31" s="76">
        <f t="shared" si="2"/>
        <v>42795</v>
      </c>
      <c r="B31" s="77">
        <v>17</v>
      </c>
      <c r="C31" s="65">
        <f t="shared" si="3"/>
        <v>76745.690608503413</v>
      </c>
      <c r="D31" s="78">
        <f t="shared" si="4"/>
        <v>344.4620343138813</v>
      </c>
      <c r="E31" s="78">
        <f t="shared" si="5"/>
        <v>719.00796568611872</v>
      </c>
      <c r="F31" s="78">
        <v>1063.47</v>
      </c>
      <c r="G31" s="78">
        <f>C31-E31</f>
        <v>76026.682642817294</v>
      </c>
    </row>
    <row r="32" spans="1:13" x14ac:dyDescent="0.25">
      <c r="A32" s="76">
        <f t="shared" si="2"/>
        <v>42826</v>
      </c>
      <c r="B32" s="77">
        <v>18</v>
      </c>
      <c r="C32" s="65">
        <f t="shared" si="3"/>
        <v>76026.682642817294</v>
      </c>
      <c r="D32" s="78">
        <f t="shared" si="4"/>
        <v>341.14620924545875</v>
      </c>
      <c r="E32" s="78">
        <f t="shared" si="5"/>
        <v>722.32379075454128</v>
      </c>
      <c r="F32" s="78">
        <v>1063.47</v>
      </c>
      <c r="G32" s="78">
        <f t="shared" si="1"/>
        <v>75304.358852062753</v>
      </c>
    </row>
    <row r="33" spans="1:7" x14ac:dyDescent="0.25">
      <c r="A33" s="76">
        <f t="shared" si="2"/>
        <v>42856</v>
      </c>
      <c r="B33" s="77">
        <v>19</v>
      </c>
      <c r="C33" s="65">
        <f t="shared" si="3"/>
        <v>75304.358852062753</v>
      </c>
      <c r="D33" s="78">
        <f t="shared" si="4"/>
        <v>337.81509269709579</v>
      </c>
      <c r="E33" s="78">
        <f t="shared" si="5"/>
        <v>725.65490730290423</v>
      </c>
      <c r="F33" s="78">
        <v>1063.47</v>
      </c>
      <c r="G33" s="78">
        <f t="shared" si="1"/>
        <v>74578.703944759851</v>
      </c>
    </row>
    <row r="34" spans="1:7" x14ac:dyDescent="0.25">
      <c r="A34" s="76">
        <f t="shared" si="2"/>
        <v>42887</v>
      </c>
      <c r="B34" s="77">
        <v>20</v>
      </c>
      <c r="C34" s="65">
        <f t="shared" si="3"/>
        <v>74578.703944759851</v>
      </c>
      <c r="D34" s="78">
        <f t="shared" si="4"/>
        <v>334.46861414958391</v>
      </c>
      <c r="E34" s="78">
        <f t="shared" si="5"/>
        <v>729.00138585041611</v>
      </c>
      <c r="F34" s="78">
        <v>1063.47</v>
      </c>
      <c r="G34" s="78">
        <f t="shared" si="1"/>
        <v>73849.702558909441</v>
      </c>
    </row>
    <row r="35" spans="1:7" x14ac:dyDescent="0.25">
      <c r="A35" s="76">
        <f t="shared" si="2"/>
        <v>42917</v>
      </c>
      <c r="B35" s="77">
        <v>21</v>
      </c>
      <c r="C35" s="65">
        <f t="shared" si="3"/>
        <v>73849.702558909441</v>
      </c>
      <c r="D35" s="78">
        <f t="shared" si="4"/>
        <v>331.10670275850362</v>
      </c>
      <c r="E35" s="78">
        <f t="shared" si="5"/>
        <v>732.36329724149641</v>
      </c>
      <c r="F35" s="78">
        <v>1063.47</v>
      </c>
      <c r="G35" s="78">
        <f t="shared" si="1"/>
        <v>73117.339261667948</v>
      </c>
    </row>
    <row r="36" spans="1:7" x14ac:dyDescent="0.25">
      <c r="A36" s="76">
        <f t="shared" si="2"/>
        <v>42948</v>
      </c>
      <c r="B36" s="77">
        <v>22</v>
      </c>
      <c r="C36" s="65">
        <f t="shared" si="3"/>
        <v>73117.339261667948</v>
      </c>
      <c r="D36" s="78">
        <f t="shared" si="4"/>
        <v>327.72928735272501</v>
      </c>
      <c r="E36" s="78">
        <f t="shared" si="5"/>
        <v>735.74071264727502</v>
      </c>
      <c r="F36" s="78">
        <v>1063.47</v>
      </c>
      <c r="G36" s="78">
        <f t="shared" si="1"/>
        <v>72381.59854902068</v>
      </c>
    </row>
    <row r="37" spans="1:7" x14ac:dyDescent="0.25">
      <c r="A37" s="76">
        <f t="shared" si="2"/>
        <v>42979</v>
      </c>
      <c r="B37" s="77">
        <v>23</v>
      </c>
      <c r="C37" s="65">
        <f t="shared" si="3"/>
        <v>72381.59854902068</v>
      </c>
      <c r="D37" s="78">
        <f t="shared" si="4"/>
        <v>324.3362964329001</v>
      </c>
      <c r="E37" s="78">
        <f t="shared" si="5"/>
        <v>739.13370356709993</v>
      </c>
      <c r="F37" s="78">
        <v>1063.47</v>
      </c>
      <c r="G37" s="78">
        <f t="shared" si="1"/>
        <v>71642.464845453578</v>
      </c>
    </row>
    <row r="38" spans="1:7" x14ac:dyDescent="0.25">
      <c r="A38" s="76">
        <f t="shared" si="2"/>
        <v>43009</v>
      </c>
      <c r="B38" s="77">
        <v>24</v>
      </c>
      <c r="C38" s="65">
        <f t="shared" si="3"/>
        <v>71642.464845453578</v>
      </c>
      <c r="D38" s="78">
        <f t="shared" si="4"/>
        <v>320.92765816994972</v>
      </c>
      <c r="E38" s="78">
        <f t="shared" si="5"/>
        <v>742.5423418300503</v>
      </c>
      <c r="F38" s="78">
        <v>1063.47</v>
      </c>
      <c r="G38" s="78">
        <f>C38-E38</f>
        <v>70899.922503623529</v>
      </c>
    </row>
    <row r="39" spans="1:7" x14ac:dyDescent="0.25">
      <c r="A39" s="76">
        <f t="shared" si="2"/>
        <v>43040</v>
      </c>
      <c r="B39" s="77">
        <v>25</v>
      </c>
      <c r="C39" s="65">
        <f t="shared" si="3"/>
        <v>70899.922503623529</v>
      </c>
      <c r="D39" s="78">
        <f t="shared" si="4"/>
        <v>317.50330040354356</v>
      </c>
      <c r="E39" s="78">
        <f t="shared" si="5"/>
        <v>745.96669959645646</v>
      </c>
      <c r="F39" s="78">
        <v>1063.47</v>
      </c>
      <c r="G39" s="78">
        <f t="shared" ref="G39:G102" si="6">C39-E39</f>
        <v>70153.955804027079</v>
      </c>
    </row>
    <row r="40" spans="1:7" x14ac:dyDescent="0.25">
      <c r="A40" s="76">
        <f t="shared" si="2"/>
        <v>43070</v>
      </c>
      <c r="B40" s="77">
        <v>26</v>
      </c>
      <c r="C40" s="65">
        <f t="shared" si="3"/>
        <v>70153.955804027079</v>
      </c>
      <c r="D40" s="78">
        <f t="shared" si="4"/>
        <v>314.06315064057117</v>
      </c>
      <c r="E40" s="78">
        <f t="shared" si="5"/>
        <v>749.40684935942886</v>
      </c>
      <c r="F40" s="78">
        <v>1063.47</v>
      </c>
      <c r="G40" s="78">
        <f t="shared" si="6"/>
        <v>69404.548954667654</v>
      </c>
    </row>
    <row r="41" spans="1:7" x14ac:dyDescent="0.25">
      <c r="A41" s="76">
        <f t="shared" si="2"/>
        <v>43101</v>
      </c>
      <c r="B41" s="77">
        <v>27</v>
      </c>
      <c r="C41" s="65">
        <f t="shared" si="3"/>
        <v>69404.548954667654</v>
      </c>
      <c r="D41" s="78">
        <f t="shared" si="4"/>
        <v>310.60713605360866</v>
      </c>
      <c r="E41" s="78">
        <f t="shared" si="5"/>
        <v>752.86286394639137</v>
      </c>
      <c r="F41" s="78">
        <v>1063.47</v>
      </c>
      <c r="G41" s="78">
        <f t="shared" si="6"/>
        <v>68651.686090721269</v>
      </c>
    </row>
    <row r="42" spans="1:7" x14ac:dyDescent="0.25">
      <c r="A42" s="76">
        <f t="shared" si="2"/>
        <v>43132</v>
      </c>
      <c r="B42" s="77">
        <v>28</v>
      </c>
      <c r="C42" s="65">
        <f t="shared" si="3"/>
        <v>68651.686090721269</v>
      </c>
      <c r="D42" s="78">
        <f t="shared" si="4"/>
        <v>307.13518347937577</v>
      </c>
      <c r="E42" s="78">
        <f t="shared" si="5"/>
        <v>756.33481652062426</v>
      </c>
      <c r="F42" s="78">
        <v>1063.47</v>
      </c>
      <c r="G42" s="78">
        <f t="shared" si="6"/>
        <v>67895.351274200642</v>
      </c>
    </row>
    <row r="43" spans="1:7" x14ac:dyDescent="0.25">
      <c r="A43" s="76">
        <f t="shared" si="2"/>
        <v>43160</v>
      </c>
      <c r="B43" s="77">
        <v>29</v>
      </c>
      <c r="C43" s="65">
        <f t="shared" si="3"/>
        <v>67895.351274200642</v>
      </c>
      <c r="D43" s="78">
        <f t="shared" si="4"/>
        <v>303.64721941718813</v>
      </c>
      <c r="E43" s="78">
        <f t="shared" si="5"/>
        <v>759.8227805828119</v>
      </c>
      <c r="F43" s="78">
        <v>1063.47</v>
      </c>
      <c r="G43" s="78">
        <f t="shared" si="6"/>
        <v>67135.528493617836</v>
      </c>
    </row>
    <row r="44" spans="1:7" x14ac:dyDescent="0.25">
      <c r="A44" s="76">
        <f t="shared" si="2"/>
        <v>43191</v>
      </c>
      <c r="B44" s="77">
        <v>30</v>
      </c>
      <c r="C44" s="65">
        <f t="shared" si="3"/>
        <v>67135.528493617836</v>
      </c>
      <c r="D44" s="78">
        <f t="shared" si="4"/>
        <v>300.14317002740052</v>
      </c>
      <c r="E44" s="78">
        <f t="shared" si="5"/>
        <v>763.32682997259951</v>
      </c>
      <c r="F44" s="78">
        <v>1063.47</v>
      </c>
      <c r="G44" s="78">
        <f>C44-E44</f>
        <v>66372.201663645232</v>
      </c>
    </row>
    <row r="45" spans="1:7" x14ac:dyDescent="0.25">
      <c r="A45" s="76">
        <f t="shared" si="2"/>
        <v>43221</v>
      </c>
      <c r="B45" s="77">
        <v>31</v>
      </c>
      <c r="C45" s="65">
        <f t="shared" si="3"/>
        <v>66372.201663645232</v>
      </c>
      <c r="D45" s="78">
        <f t="shared" si="4"/>
        <v>296.62296112984359</v>
      </c>
      <c r="E45" s="78">
        <f t="shared" si="5"/>
        <v>766.84703887015644</v>
      </c>
      <c r="F45" s="78">
        <v>1063.47</v>
      </c>
      <c r="G45" s="78">
        <f t="shared" si="6"/>
        <v>65605.354624775078</v>
      </c>
    </row>
    <row r="46" spans="1:7" x14ac:dyDescent="0.25">
      <c r="A46" s="76">
        <f t="shared" si="2"/>
        <v>43252</v>
      </c>
      <c r="B46" s="77">
        <v>32</v>
      </c>
      <c r="C46" s="65">
        <f t="shared" si="3"/>
        <v>65605.354624775078</v>
      </c>
      <c r="D46" s="78">
        <f t="shared" si="4"/>
        <v>293.08651820225384</v>
      </c>
      <c r="E46" s="78">
        <f t="shared" si="5"/>
        <v>770.38348179774619</v>
      </c>
      <c r="F46" s="78">
        <v>1063.47</v>
      </c>
      <c r="G46" s="78">
        <f t="shared" si="6"/>
        <v>64834.971142977331</v>
      </c>
    </row>
    <row r="47" spans="1:7" x14ac:dyDescent="0.25">
      <c r="A47" s="76">
        <f t="shared" si="2"/>
        <v>43282</v>
      </c>
      <c r="B47" s="77">
        <v>33</v>
      </c>
      <c r="C47" s="65">
        <f t="shared" si="3"/>
        <v>64834.971142977331</v>
      </c>
      <c r="D47" s="78">
        <f t="shared" si="4"/>
        <v>289.53376637869678</v>
      </c>
      <c r="E47" s="78">
        <f t="shared" si="5"/>
        <v>773.93623362130324</v>
      </c>
      <c r="F47" s="78">
        <v>1063.47</v>
      </c>
      <c r="G47" s="78">
        <f t="shared" si="6"/>
        <v>64061.034909356029</v>
      </c>
    </row>
    <row r="48" spans="1:7" x14ac:dyDescent="0.25">
      <c r="A48" s="76">
        <f t="shared" si="2"/>
        <v>43313</v>
      </c>
      <c r="B48" s="77">
        <v>34</v>
      </c>
      <c r="C48" s="65">
        <f t="shared" si="3"/>
        <v>64061.034909356029</v>
      </c>
      <c r="D48" s="78">
        <f t="shared" si="4"/>
        <v>285.96463044797963</v>
      </c>
      <c r="E48" s="78">
        <f t="shared" si="5"/>
        <v>777.5053695520204</v>
      </c>
      <c r="F48" s="78">
        <v>1063.47</v>
      </c>
      <c r="G48" s="78">
        <f t="shared" si="6"/>
        <v>63283.529539804011</v>
      </c>
    </row>
    <row r="49" spans="1:7" x14ac:dyDescent="0.25">
      <c r="A49" s="76">
        <f t="shared" si="2"/>
        <v>43344</v>
      </c>
      <c r="B49" s="77">
        <v>35</v>
      </c>
      <c r="C49" s="65">
        <f t="shared" si="3"/>
        <v>63283.529539804011</v>
      </c>
      <c r="D49" s="78">
        <f t="shared" si="4"/>
        <v>282.37903485206243</v>
      </c>
      <c r="E49" s="78">
        <f t="shared" si="5"/>
        <v>781.0909651479376</v>
      </c>
      <c r="F49" s="78">
        <v>1063.47</v>
      </c>
      <c r="G49" s="78">
        <f t="shared" si="6"/>
        <v>62502.438574656073</v>
      </c>
    </row>
    <row r="50" spans="1:7" x14ac:dyDescent="0.25">
      <c r="A50" s="76">
        <f t="shared" si="2"/>
        <v>43374</v>
      </c>
      <c r="B50" s="77">
        <v>36</v>
      </c>
      <c r="C50" s="65">
        <f t="shared" si="3"/>
        <v>62502.438574656073</v>
      </c>
      <c r="D50" s="78">
        <f t="shared" si="4"/>
        <v>278.77690368445508</v>
      </c>
      <c r="E50" s="78">
        <f t="shared" si="5"/>
        <v>784.69309631554495</v>
      </c>
      <c r="F50" s="78">
        <v>1063.47</v>
      </c>
      <c r="G50" s="78">
        <f>C50-E50</f>
        <v>61717.745478340526</v>
      </c>
    </row>
    <row r="51" spans="1:7" x14ac:dyDescent="0.25">
      <c r="A51" s="76">
        <f t="shared" si="2"/>
        <v>43405</v>
      </c>
      <c r="B51" s="77">
        <v>37</v>
      </c>
      <c r="C51" s="65">
        <f t="shared" si="3"/>
        <v>61717.745478340526</v>
      </c>
      <c r="D51" s="78">
        <f t="shared" si="4"/>
        <v>275.15816068861318</v>
      </c>
      <c r="E51" s="78">
        <f t="shared" si="5"/>
        <v>788.31183931138685</v>
      </c>
      <c r="F51" s="78">
        <v>1063.47</v>
      </c>
      <c r="G51" s="78">
        <f t="shared" si="6"/>
        <v>60929.433639029143</v>
      </c>
    </row>
    <row r="52" spans="1:7" x14ac:dyDescent="0.25">
      <c r="A52" s="76">
        <f t="shared" si="2"/>
        <v>43435</v>
      </c>
      <c r="B52" s="77">
        <v>38</v>
      </c>
      <c r="C52" s="65">
        <f t="shared" si="3"/>
        <v>60929.433639029143</v>
      </c>
      <c r="D52" s="78">
        <f t="shared" si="4"/>
        <v>271.52272925632224</v>
      </c>
      <c r="E52" s="78">
        <f t="shared" si="5"/>
        <v>791.94727074367779</v>
      </c>
      <c r="F52" s="78">
        <v>1063.47</v>
      </c>
      <c r="G52" s="78">
        <f t="shared" si="6"/>
        <v>60137.486368285463</v>
      </c>
    </row>
    <row r="53" spans="1:7" x14ac:dyDescent="0.25">
      <c r="A53" s="76">
        <f t="shared" si="2"/>
        <v>43466</v>
      </c>
      <c r="B53" s="77">
        <v>39</v>
      </c>
      <c r="C53" s="65">
        <f t="shared" si="3"/>
        <v>60137.486368285463</v>
      </c>
      <c r="D53" s="78">
        <f t="shared" si="4"/>
        <v>267.87053242607601</v>
      </c>
      <c r="E53" s="78">
        <f t="shared" si="5"/>
        <v>795.59946757392402</v>
      </c>
      <c r="F53" s="78">
        <v>1063.47</v>
      </c>
      <c r="G53" s="78">
        <f t="shared" si="6"/>
        <v>59341.886900711535</v>
      </c>
    </row>
    <row r="54" spans="1:7" x14ac:dyDescent="0.25">
      <c r="A54" s="76">
        <f t="shared" si="2"/>
        <v>43497</v>
      </c>
      <c r="B54" s="77">
        <v>40</v>
      </c>
      <c r="C54" s="65">
        <f t="shared" si="3"/>
        <v>59341.886900711535</v>
      </c>
      <c r="D54" s="78">
        <f t="shared" si="4"/>
        <v>264.20149288144751</v>
      </c>
      <c r="E54" s="78">
        <f t="shared" si="5"/>
        <v>799.26850711855252</v>
      </c>
      <c r="F54" s="78">
        <v>1063.47</v>
      </c>
      <c r="G54" s="78">
        <f t="shared" si="6"/>
        <v>58542.61839359298</v>
      </c>
    </row>
    <row r="55" spans="1:7" x14ac:dyDescent="0.25">
      <c r="A55" s="76">
        <f t="shared" si="2"/>
        <v>43525</v>
      </c>
      <c r="B55" s="77">
        <v>41</v>
      </c>
      <c r="C55" s="65">
        <f t="shared" si="3"/>
        <v>58542.61839359298</v>
      </c>
      <c r="D55" s="78">
        <f t="shared" si="4"/>
        <v>260.51553294945245</v>
      </c>
      <c r="E55" s="78">
        <f t="shared" si="5"/>
        <v>802.95446705054758</v>
      </c>
      <c r="F55" s="78">
        <v>1063.47</v>
      </c>
      <c r="G55" s="78">
        <f t="shared" si="6"/>
        <v>57739.663926542431</v>
      </c>
    </row>
    <row r="56" spans="1:7" x14ac:dyDescent="0.25">
      <c r="A56" s="76">
        <f t="shared" si="2"/>
        <v>43556</v>
      </c>
      <c r="B56" s="77">
        <v>42</v>
      </c>
      <c r="C56" s="65">
        <f t="shared" si="3"/>
        <v>57739.663926542431</v>
      </c>
      <c r="D56" s="78">
        <f t="shared" si="4"/>
        <v>256.81257459890446</v>
      </c>
      <c r="E56" s="78">
        <f t="shared" si="5"/>
        <v>806.65742540109557</v>
      </c>
      <c r="F56" s="78">
        <v>1063.47</v>
      </c>
      <c r="G56" s="78">
        <f>C56-E56</f>
        <v>56933.006501141339</v>
      </c>
    </row>
    <row r="57" spans="1:7" x14ac:dyDescent="0.25">
      <c r="A57" s="76">
        <f t="shared" si="2"/>
        <v>43586</v>
      </c>
      <c r="B57" s="77">
        <v>43</v>
      </c>
      <c r="C57" s="65">
        <f t="shared" si="3"/>
        <v>56933.006501141339</v>
      </c>
      <c r="D57" s="78">
        <f t="shared" si="4"/>
        <v>253.09253943876308</v>
      </c>
      <c r="E57" s="78">
        <f t="shared" si="5"/>
        <v>810.37746056123694</v>
      </c>
      <c r="F57" s="78">
        <v>1063.47</v>
      </c>
      <c r="G57" s="78">
        <f t="shared" si="6"/>
        <v>56122.629040580105</v>
      </c>
    </row>
    <row r="58" spans="1:7" x14ac:dyDescent="0.25">
      <c r="A58" s="76">
        <f t="shared" si="2"/>
        <v>43617</v>
      </c>
      <c r="B58" s="77">
        <v>44</v>
      </c>
      <c r="C58" s="65">
        <f t="shared" si="3"/>
        <v>56122.629040580105</v>
      </c>
      <c r="D58" s="78">
        <f t="shared" si="4"/>
        <v>249.35534871647496</v>
      </c>
      <c r="E58" s="78">
        <f t="shared" si="5"/>
        <v>814.11465128352506</v>
      </c>
      <c r="F58" s="78">
        <v>1063.47</v>
      </c>
      <c r="G58" s="78">
        <f t="shared" si="6"/>
        <v>55308.514389296579</v>
      </c>
    </row>
    <row r="59" spans="1:7" x14ac:dyDescent="0.25">
      <c r="A59" s="76">
        <f t="shared" si="2"/>
        <v>43647</v>
      </c>
      <c r="B59" s="77">
        <v>45</v>
      </c>
      <c r="C59" s="65">
        <f t="shared" si="3"/>
        <v>55308.514389296579</v>
      </c>
      <c r="D59" s="78">
        <f t="shared" si="4"/>
        <v>245.60092331630563</v>
      </c>
      <c r="E59" s="78">
        <f t="shared" si="5"/>
        <v>817.8690766836944</v>
      </c>
      <c r="F59" s="78">
        <v>1063.47</v>
      </c>
      <c r="G59" s="78">
        <f t="shared" si="6"/>
        <v>54490.645312612884</v>
      </c>
    </row>
    <row r="60" spans="1:7" x14ac:dyDescent="0.25">
      <c r="A60" s="76">
        <f t="shared" si="2"/>
        <v>43678</v>
      </c>
      <c r="B60" s="77">
        <v>46</v>
      </c>
      <c r="C60" s="65">
        <f t="shared" si="3"/>
        <v>54490.645312612884</v>
      </c>
      <c r="D60" s="78">
        <f t="shared" si="4"/>
        <v>241.82918375766599</v>
      </c>
      <c r="E60" s="78">
        <f t="shared" si="5"/>
        <v>821.64081624233404</v>
      </c>
      <c r="F60" s="78">
        <v>1063.47</v>
      </c>
      <c r="G60" s="78">
        <f t="shared" si="6"/>
        <v>53669.004496370551</v>
      </c>
    </row>
    <row r="61" spans="1:7" x14ac:dyDescent="0.25">
      <c r="A61" s="76">
        <f t="shared" si="2"/>
        <v>43709</v>
      </c>
      <c r="B61" s="77">
        <v>47</v>
      </c>
      <c r="C61" s="65">
        <f t="shared" si="3"/>
        <v>53669.004496370551</v>
      </c>
      <c r="D61" s="78">
        <f t="shared" si="4"/>
        <v>238.04005019342844</v>
      </c>
      <c r="E61" s="78">
        <f t="shared" si="5"/>
        <v>825.42994980657159</v>
      </c>
      <c r="F61" s="78">
        <v>1063.47</v>
      </c>
      <c r="G61" s="78">
        <f t="shared" si="6"/>
        <v>52843.574546563977</v>
      </c>
    </row>
    <row r="62" spans="1:7" x14ac:dyDescent="0.25">
      <c r="A62" s="76">
        <f t="shared" si="2"/>
        <v>43739</v>
      </c>
      <c r="B62" s="77">
        <v>48</v>
      </c>
      <c r="C62" s="65">
        <f t="shared" si="3"/>
        <v>52843.574546563977</v>
      </c>
      <c r="D62" s="78">
        <f t="shared" si="4"/>
        <v>234.23344240823712</v>
      </c>
      <c r="E62" s="78">
        <f t="shared" si="5"/>
        <v>829.2365575917629</v>
      </c>
      <c r="F62" s="78">
        <v>1063.47</v>
      </c>
      <c r="G62" s="78">
        <f>C62-E62</f>
        <v>52014.337988972213</v>
      </c>
    </row>
    <row r="63" spans="1:7" x14ac:dyDescent="0.25">
      <c r="A63" s="76">
        <f t="shared" si="2"/>
        <v>43770</v>
      </c>
      <c r="B63" s="77">
        <v>49</v>
      </c>
      <c r="C63" s="65">
        <f t="shared" si="3"/>
        <v>52014.337988972213</v>
      </c>
      <c r="D63" s="78">
        <f t="shared" si="4"/>
        <v>230.40927981680966</v>
      </c>
      <c r="E63" s="78">
        <f t="shared" si="5"/>
        <v>833.06072018319037</v>
      </c>
      <c r="F63" s="78">
        <v>1063.47</v>
      </c>
      <c r="G63" s="78">
        <f t="shared" si="6"/>
        <v>51181.277268789025</v>
      </c>
    </row>
    <row r="64" spans="1:7" x14ac:dyDescent="0.25">
      <c r="A64" s="76">
        <f t="shared" si="2"/>
        <v>43800</v>
      </c>
      <c r="B64" s="77">
        <v>50</v>
      </c>
      <c r="C64" s="65">
        <f t="shared" si="3"/>
        <v>51181.277268789025</v>
      </c>
      <c r="D64" s="78">
        <f t="shared" si="4"/>
        <v>226.56748146223163</v>
      </c>
      <c r="E64" s="78">
        <f t="shared" si="5"/>
        <v>836.9025185377684</v>
      </c>
      <c r="F64" s="78">
        <v>1063.47</v>
      </c>
      <c r="G64" s="78">
        <f t="shared" si="6"/>
        <v>50344.374750251256</v>
      </c>
    </row>
    <row r="65" spans="1:7" x14ac:dyDescent="0.25">
      <c r="A65" s="76">
        <f t="shared" si="2"/>
        <v>43831</v>
      </c>
      <c r="B65" s="77">
        <v>51</v>
      </c>
      <c r="C65" s="65">
        <f t="shared" si="3"/>
        <v>50344.374750251256</v>
      </c>
      <c r="D65" s="78">
        <f t="shared" si="4"/>
        <v>222.70796601424149</v>
      </c>
      <c r="E65" s="78">
        <f t="shared" si="5"/>
        <v>840.76203398575853</v>
      </c>
      <c r="F65" s="78">
        <v>1063.47</v>
      </c>
      <c r="G65" s="78">
        <f t="shared" si="6"/>
        <v>49503.612716265496</v>
      </c>
    </row>
    <row r="66" spans="1:7" x14ac:dyDescent="0.25">
      <c r="A66" s="76">
        <f t="shared" si="2"/>
        <v>43862</v>
      </c>
      <c r="B66" s="77">
        <v>52</v>
      </c>
      <c r="C66" s="65">
        <f t="shared" si="3"/>
        <v>49503.612716265496</v>
      </c>
      <c r="D66" s="78">
        <f t="shared" si="4"/>
        <v>218.83065176751052</v>
      </c>
      <c r="E66" s="78">
        <f t="shared" si="5"/>
        <v>844.63934823248951</v>
      </c>
      <c r="F66" s="78">
        <v>1063.47</v>
      </c>
      <c r="G66" s="78">
        <f t="shared" si="6"/>
        <v>48658.973368033003</v>
      </c>
    </row>
    <row r="67" spans="1:7" x14ac:dyDescent="0.25">
      <c r="A67" s="76">
        <f t="shared" si="2"/>
        <v>43891</v>
      </c>
      <c r="B67" s="77">
        <v>53</v>
      </c>
      <c r="C67" s="65">
        <f t="shared" si="3"/>
        <v>48658.973368033003</v>
      </c>
      <c r="D67" s="78">
        <f t="shared" si="4"/>
        <v>214.93545663991176</v>
      </c>
      <c r="E67" s="78">
        <f t="shared" si="5"/>
        <v>848.53454336008826</v>
      </c>
      <c r="F67" s="78">
        <v>1063.47</v>
      </c>
      <c r="G67" s="78">
        <f t="shared" si="6"/>
        <v>47810.438824672914</v>
      </c>
    </row>
    <row r="68" spans="1:7" x14ac:dyDescent="0.25">
      <c r="A68" s="76">
        <f t="shared" si="2"/>
        <v>43922</v>
      </c>
      <c r="B68" s="77">
        <v>54</v>
      </c>
      <c r="C68" s="65">
        <f t="shared" si="3"/>
        <v>47810.438824672914</v>
      </c>
      <c r="D68" s="78">
        <f t="shared" si="4"/>
        <v>211.02229817078285</v>
      </c>
      <c r="E68" s="78">
        <f t="shared" si="5"/>
        <v>852.44770182921718</v>
      </c>
      <c r="F68" s="78">
        <v>1063.47</v>
      </c>
      <c r="G68" s="78">
        <f t="shared" si="6"/>
        <v>46957.991122843698</v>
      </c>
    </row>
    <row r="69" spans="1:7" x14ac:dyDescent="0.25">
      <c r="A69" s="76">
        <f t="shared" si="2"/>
        <v>43952</v>
      </c>
      <c r="B69" s="77">
        <v>55</v>
      </c>
      <c r="C69" s="65">
        <f t="shared" si="3"/>
        <v>46957.991122843698</v>
      </c>
      <c r="D69" s="78">
        <f t="shared" si="4"/>
        <v>207.09109351918039</v>
      </c>
      <c r="E69" s="78">
        <f t="shared" si="5"/>
        <v>856.37890648081964</v>
      </c>
      <c r="F69" s="78">
        <v>1063.47</v>
      </c>
      <c r="G69" s="78">
        <f t="shared" si="6"/>
        <v>46101.612216362875</v>
      </c>
    </row>
    <row r="70" spans="1:7" x14ac:dyDescent="0.25">
      <c r="A70" s="76">
        <f t="shared" si="2"/>
        <v>43983</v>
      </c>
      <c r="B70" s="77">
        <v>56</v>
      </c>
      <c r="C70" s="65">
        <f t="shared" si="3"/>
        <v>46101.612216362875</v>
      </c>
      <c r="D70" s="78">
        <f t="shared" si="4"/>
        <v>203.14175946212652</v>
      </c>
      <c r="E70" s="78">
        <f t="shared" si="5"/>
        <v>860.32824053787351</v>
      </c>
      <c r="F70" s="78">
        <v>1063.47</v>
      </c>
      <c r="G70" s="78">
        <f t="shared" si="6"/>
        <v>45241.283975825005</v>
      </c>
    </row>
    <row r="71" spans="1:7" x14ac:dyDescent="0.25">
      <c r="A71" s="76">
        <f t="shared" si="2"/>
        <v>44013</v>
      </c>
      <c r="B71" s="77">
        <v>57</v>
      </c>
      <c r="C71" s="65">
        <f t="shared" si="3"/>
        <v>45241.283975825005</v>
      </c>
      <c r="D71" s="78">
        <f t="shared" si="4"/>
        <v>199.1742123928459</v>
      </c>
      <c r="E71" s="78">
        <f t="shared" si="5"/>
        <v>864.29578760715412</v>
      </c>
      <c r="F71" s="78">
        <v>1063.47</v>
      </c>
      <c r="G71" s="78">
        <f t="shared" si="6"/>
        <v>44376.988188217852</v>
      </c>
    </row>
    <row r="72" spans="1:7" x14ac:dyDescent="0.25">
      <c r="A72" s="76">
        <f t="shared" si="2"/>
        <v>44044</v>
      </c>
      <c r="B72" s="77">
        <v>58</v>
      </c>
      <c r="C72" s="65">
        <f t="shared" si="3"/>
        <v>44376.988188217852</v>
      </c>
      <c r="D72" s="78">
        <f t="shared" si="4"/>
        <v>195.18836831899762</v>
      </c>
      <c r="E72" s="78">
        <f t="shared" si="5"/>
        <v>868.28163168100241</v>
      </c>
      <c r="F72" s="78">
        <v>1063.47</v>
      </c>
      <c r="G72" s="78">
        <f t="shared" si="6"/>
        <v>43508.706556536847</v>
      </c>
    </row>
    <row r="73" spans="1:7" x14ac:dyDescent="0.25">
      <c r="A73" s="76">
        <f t="shared" si="2"/>
        <v>44075</v>
      </c>
      <c r="B73" s="77">
        <v>59</v>
      </c>
      <c r="C73" s="65">
        <f t="shared" si="3"/>
        <v>43508.706556536847</v>
      </c>
      <c r="D73" s="78">
        <f t="shared" si="4"/>
        <v>191.18414286089524</v>
      </c>
      <c r="E73" s="78">
        <f t="shared" si="5"/>
        <v>872.28585713910479</v>
      </c>
      <c r="F73" s="78">
        <v>1063.47</v>
      </c>
      <c r="G73" s="78">
        <f t="shared" si="6"/>
        <v>42636.420699397742</v>
      </c>
    </row>
    <row r="74" spans="1:7" x14ac:dyDescent="0.25">
      <c r="A74" s="76">
        <f t="shared" si="2"/>
        <v>44105</v>
      </c>
      <c r="B74" s="77">
        <v>60</v>
      </c>
      <c r="C74" s="65">
        <f t="shared" si="3"/>
        <v>42636.420699397742</v>
      </c>
      <c r="D74" s="78">
        <f t="shared" si="4"/>
        <v>187.16145124972218</v>
      </c>
      <c r="E74" s="78">
        <f t="shared" si="5"/>
        <v>876.30854875027785</v>
      </c>
      <c r="F74" s="78">
        <v>1063.47</v>
      </c>
      <c r="G74" s="78">
        <f t="shared" si="6"/>
        <v>41760.112150647466</v>
      </c>
    </row>
    <row r="75" spans="1:7" x14ac:dyDescent="0.25">
      <c r="A75" s="76">
        <f t="shared" si="2"/>
        <v>44136</v>
      </c>
      <c r="B75" s="77">
        <v>61</v>
      </c>
      <c r="C75" s="65">
        <f t="shared" si="3"/>
        <v>41760.112150647466</v>
      </c>
      <c r="D75" s="78">
        <f t="shared" si="4"/>
        <v>183.12020832573535</v>
      </c>
      <c r="E75" s="78">
        <f t="shared" si="5"/>
        <v>880.34979167426468</v>
      </c>
      <c r="F75" s="78">
        <v>1063.47</v>
      </c>
      <c r="G75" s="78">
        <f t="shared" si="6"/>
        <v>40879.762358973203</v>
      </c>
    </row>
    <row r="76" spans="1:7" x14ac:dyDescent="0.25">
      <c r="A76" s="76">
        <f t="shared" si="2"/>
        <v>44166</v>
      </c>
      <c r="B76" s="77">
        <v>62</v>
      </c>
      <c r="C76" s="65">
        <f t="shared" si="3"/>
        <v>40879.762358973203</v>
      </c>
      <c r="D76" s="78">
        <f t="shared" si="4"/>
        <v>179.06032853646434</v>
      </c>
      <c r="E76" s="78">
        <f t="shared" si="5"/>
        <v>884.40967146353569</v>
      </c>
      <c r="F76" s="78">
        <v>1063.47</v>
      </c>
      <c r="G76" s="78">
        <f t="shared" si="6"/>
        <v>39995.352687509665</v>
      </c>
    </row>
    <row r="77" spans="1:7" x14ac:dyDescent="0.25">
      <c r="A77" s="76">
        <f t="shared" si="2"/>
        <v>44197</v>
      </c>
      <c r="B77" s="77">
        <v>63</v>
      </c>
      <c r="C77" s="65">
        <f t="shared" si="3"/>
        <v>39995.352687509665</v>
      </c>
      <c r="D77" s="78">
        <f t="shared" si="4"/>
        <v>174.98172593489835</v>
      </c>
      <c r="E77" s="78">
        <f t="shared" si="5"/>
        <v>888.48827406510168</v>
      </c>
      <c r="F77" s="78">
        <v>1063.47</v>
      </c>
      <c r="G77" s="78">
        <f t="shared" si="6"/>
        <v>39106.864413444564</v>
      </c>
    </row>
    <row r="78" spans="1:7" x14ac:dyDescent="0.25">
      <c r="A78" s="76">
        <f t="shared" si="2"/>
        <v>44228</v>
      </c>
      <c r="B78" s="77">
        <v>64</v>
      </c>
      <c r="C78" s="65">
        <f t="shared" si="3"/>
        <v>39106.864413444564</v>
      </c>
      <c r="D78" s="78">
        <f t="shared" si="4"/>
        <v>170.8843141776681</v>
      </c>
      <c r="E78" s="78">
        <f t="shared" si="5"/>
        <v>892.58568582233193</v>
      </c>
      <c r="F78" s="78">
        <v>1063.47</v>
      </c>
      <c r="G78" s="78">
        <f t="shared" si="6"/>
        <v>38214.27872762223</v>
      </c>
    </row>
    <row r="79" spans="1:7" x14ac:dyDescent="0.25">
      <c r="A79" s="76">
        <f t="shared" si="2"/>
        <v>44256</v>
      </c>
      <c r="B79" s="77">
        <v>65</v>
      </c>
      <c r="C79" s="65">
        <f t="shared" si="3"/>
        <v>38214.27872762223</v>
      </c>
      <c r="D79" s="78">
        <f t="shared" si="4"/>
        <v>166.76800652321742</v>
      </c>
      <c r="E79" s="78">
        <f t="shared" si="5"/>
        <v>896.7019934767826</v>
      </c>
      <c r="F79" s="78">
        <v>1063.47</v>
      </c>
      <c r="G79" s="78">
        <f t="shared" si="6"/>
        <v>37317.576734145448</v>
      </c>
    </row>
    <row r="80" spans="1:7" x14ac:dyDescent="0.25">
      <c r="A80" s="76">
        <f t="shared" si="2"/>
        <v>44287</v>
      </c>
      <c r="B80" s="77">
        <v>66</v>
      </c>
      <c r="C80" s="65">
        <f t="shared" si="3"/>
        <v>37317.576734145448</v>
      </c>
      <c r="D80" s="78">
        <f t="shared" si="4"/>
        <v>162.63271582996708</v>
      </c>
      <c r="E80" s="78">
        <f t="shared" si="5"/>
        <v>900.83728417003294</v>
      </c>
      <c r="F80" s="78">
        <v>1063.47</v>
      </c>
      <c r="G80" s="78">
        <f t="shared" si="6"/>
        <v>36416.739449975415</v>
      </c>
    </row>
    <row r="81" spans="1:7" x14ac:dyDescent="0.25">
      <c r="A81" s="76">
        <f t="shared" si="2"/>
        <v>44317</v>
      </c>
      <c r="B81" s="77">
        <v>67</v>
      </c>
      <c r="C81" s="65">
        <f t="shared" si="3"/>
        <v>36416.739449975415</v>
      </c>
      <c r="D81" s="78">
        <f t="shared" si="4"/>
        <v>158.47835455446955</v>
      </c>
      <c r="E81" s="78">
        <f t="shared" si="5"/>
        <v>904.99164544553048</v>
      </c>
      <c r="F81" s="78">
        <v>1063.47</v>
      </c>
      <c r="G81" s="78">
        <f t="shared" si="6"/>
        <v>35511.747804529885</v>
      </c>
    </row>
    <row r="82" spans="1:7" x14ac:dyDescent="0.25">
      <c r="A82" s="76">
        <f t="shared" ref="A82:A117" si="7">EDATE(A81,1)</f>
        <v>44348</v>
      </c>
      <c r="B82" s="77">
        <v>68</v>
      </c>
      <c r="C82" s="65">
        <f t="shared" ref="C82:C117" si="8">G81</f>
        <v>35511.747804529885</v>
      </c>
      <c r="D82" s="78">
        <f t="shared" ref="D82:D116" si="9">F82-E82</f>
        <v>154.30483474955668</v>
      </c>
      <c r="E82" s="78">
        <f t="shared" ref="E82:E116" si="10">PPMT($E$11/12,B82-2,$E$7-2,-$C$17,$E$9)</f>
        <v>909.16516525044335</v>
      </c>
      <c r="F82" s="78">
        <v>1063.47</v>
      </c>
      <c r="G82" s="78">
        <f t="shared" si="6"/>
        <v>34602.582639279441</v>
      </c>
    </row>
    <row r="83" spans="1:7" x14ac:dyDescent="0.25">
      <c r="A83" s="76">
        <f t="shared" si="7"/>
        <v>44378</v>
      </c>
      <c r="B83" s="77">
        <v>69</v>
      </c>
      <c r="C83" s="65">
        <f t="shared" si="8"/>
        <v>34602.582639279441</v>
      </c>
      <c r="D83" s="78">
        <f t="shared" si="9"/>
        <v>150.11206806247662</v>
      </c>
      <c r="E83" s="78">
        <f t="shared" si="10"/>
        <v>913.3579319375234</v>
      </c>
      <c r="F83" s="78">
        <v>1063.47</v>
      </c>
      <c r="G83" s="78">
        <f t="shared" si="6"/>
        <v>33689.22470734192</v>
      </c>
    </row>
    <row r="84" spans="1:7" x14ac:dyDescent="0.25">
      <c r="A84" s="76">
        <f t="shared" si="7"/>
        <v>44409</v>
      </c>
      <c r="B84" s="77">
        <v>70</v>
      </c>
      <c r="C84" s="65">
        <f t="shared" si="8"/>
        <v>33689.22470734192</v>
      </c>
      <c r="D84" s="78">
        <f t="shared" si="9"/>
        <v>145.89996573302471</v>
      </c>
      <c r="E84" s="78">
        <f t="shared" si="10"/>
        <v>917.57003426697531</v>
      </c>
      <c r="F84" s="78">
        <v>1063.47</v>
      </c>
      <c r="G84" s="78">
        <f t="shared" si="6"/>
        <v>32771.654673074947</v>
      </c>
    </row>
    <row r="85" spans="1:7" x14ac:dyDescent="0.25">
      <c r="A85" s="76">
        <f t="shared" si="7"/>
        <v>44440</v>
      </c>
      <c r="B85" s="77">
        <v>71</v>
      </c>
      <c r="C85" s="65">
        <f t="shared" si="8"/>
        <v>32771.654673074947</v>
      </c>
      <c r="D85" s="78">
        <f t="shared" si="9"/>
        <v>141.66843859166352</v>
      </c>
      <c r="E85" s="78">
        <f t="shared" si="10"/>
        <v>921.80156140833651</v>
      </c>
      <c r="F85" s="78">
        <v>1063.47</v>
      </c>
      <c r="G85" s="78">
        <f t="shared" si="6"/>
        <v>31849.853111666609</v>
      </c>
    </row>
    <row r="86" spans="1:7" x14ac:dyDescent="0.25">
      <c r="A86" s="76">
        <f t="shared" si="7"/>
        <v>44470</v>
      </c>
      <c r="B86" s="77">
        <v>72</v>
      </c>
      <c r="C86" s="65">
        <f t="shared" si="8"/>
        <v>31849.853111666609</v>
      </c>
      <c r="D86" s="78">
        <f t="shared" si="9"/>
        <v>137.4173970576353</v>
      </c>
      <c r="E86" s="78">
        <f t="shared" si="10"/>
        <v>926.05260294236473</v>
      </c>
      <c r="F86" s="78">
        <v>1063.47</v>
      </c>
      <c r="G86" s="78">
        <f t="shared" si="6"/>
        <v>30923.800508724245</v>
      </c>
    </row>
    <row r="87" spans="1:7" x14ac:dyDescent="0.25">
      <c r="A87" s="76">
        <f t="shared" si="7"/>
        <v>44501</v>
      </c>
      <c r="B87" s="77">
        <v>73</v>
      </c>
      <c r="C87" s="65">
        <f t="shared" si="8"/>
        <v>30923.800508724245</v>
      </c>
      <c r="D87" s="78">
        <f t="shared" si="9"/>
        <v>133.14675113706619</v>
      </c>
      <c r="E87" s="78">
        <f t="shared" si="10"/>
        <v>930.32324886293384</v>
      </c>
      <c r="F87" s="78">
        <v>1063.47</v>
      </c>
      <c r="G87" s="78">
        <f t="shared" si="6"/>
        <v>29993.477259861313</v>
      </c>
    </row>
    <row r="88" spans="1:7" x14ac:dyDescent="0.25">
      <c r="A88" s="76">
        <f t="shared" si="7"/>
        <v>44531</v>
      </c>
      <c r="B88" s="77">
        <v>74</v>
      </c>
      <c r="C88" s="65">
        <f t="shared" si="8"/>
        <v>29993.477259861313</v>
      </c>
      <c r="D88" s="78">
        <f t="shared" si="9"/>
        <v>128.85641042105999</v>
      </c>
      <c r="E88" s="78">
        <f t="shared" si="10"/>
        <v>934.61358957894004</v>
      </c>
      <c r="F88" s="78">
        <v>1063.47</v>
      </c>
      <c r="G88" s="78">
        <f t="shared" si="6"/>
        <v>29058.863670282371</v>
      </c>
    </row>
    <row r="89" spans="1:7" x14ac:dyDescent="0.25">
      <c r="A89" s="76">
        <f t="shared" si="7"/>
        <v>44562</v>
      </c>
      <c r="B89" s="77">
        <v>75</v>
      </c>
      <c r="C89" s="65">
        <f t="shared" si="8"/>
        <v>29058.863670282371</v>
      </c>
      <c r="D89" s="78">
        <f t="shared" si="9"/>
        <v>124.54628408378517</v>
      </c>
      <c r="E89" s="78">
        <f t="shared" si="10"/>
        <v>938.92371591621486</v>
      </c>
      <c r="F89" s="78">
        <v>1063.47</v>
      </c>
      <c r="G89" s="78">
        <f t="shared" si="6"/>
        <v>28119.939954366157</v>
      </c>
    </row>
    <row r="90" spans="1:7" x14ac:dyDescent="0.25">
      <c r="A90" s="76">
        <f t="shared" si="7"/>
        <v>44593</v>
      </c>
      <c r="B90" s="77">
        <v>76</v>
      </c>
      <c r="C90" s="65">
        <f t="shared" si="8"/>
        <v>28119.939954366157</v>
      </c>
      <c r="D90" s="78">
        <f t="shared" si="9"/>
        <v>120.21628088055149</v>
      </c>
      <c r="E90" s="78">
        <f t="shared" si="10"/>
        <v>943.25371911944853</v>
      </c>
      <c r="F90" s="78">
        <v>1063.47</v>
      </c>
      <c r="G90" s="78">
        <f t="shared" si="6"/>
        <v>27176.686235246707</v>
      </c>
    </row>
    <row r="91" spans="1:7" x14ac:dyDescent="0.25">
      <c r="A91" s="76">
        <f t="shared" si="7"/>
        <v>44621</v>
      </c>
      <c r="B91" s="77">
        <v>77</v>
      </c>
      <c r="C91" s="65">
        <f t="shared" si="8"/>
        <v>27176.686235246707</v>
      </c>
      <c r="D91" s="78">
        <f t="shared" si="9"/>
        <v>115.86630914587897</v>
      </c>
      <c r="E91" s="78">
        <f t="shared" si="10"/>
        <v>947.60369085412106</v>
      </c>
      <c r="F91" s="78">
        <v>1063.47</v>
      </c>
      <c r="G91" s="78">
        <f t="shared" si="6"/>
        <v>26229.082544392586</v>
      </c>
    </row>
    <row r="92" spans="1:7" x14ac:dyDescent="0.25">
      <c r="A92" s="76">
        <f t="shared" si="7"/>
        <v>44652</v>
      </c>
      <c r="B92" s="77">
        <v>78</v>
      </c>
      <c r="C92" s="65">
        <f t="shared" si="8"/>
        <v>26229.082544392586</v>
      </c>
      <c r="D92" s="78">
        <f t="shared" si="9"/>
        <v>111.49627679155674</v>
      </c>
      <c r="E92" s="78">
        <f t="shared" si="10"/>
        <v>951.97372320844329</v>
      </c>
      <c r="F92" s="78">
        <v>1063.47</v>
      </c>
      <c r="G92" s="78">
        <f t="shared" si="6"/>
        <v>25277.108821184142</v>
      </c>
    </row>
    <row r="93" spans="1:7" x14ac:dyDescent="0.25">
      <c r="A93" s="76">
        <f t="shared" si="7"/>
        <v>44682</v>
      </c>
      <c r="B93" s="77">
        <v>79</v>
      </c>
      <c r="C93" s="65">
        <f t="shared" si="8"/>
        <v>25277.108821184142</v>
      </c>
      <c r="D93" s="78">
        <f t="shared" si="9"/>
        <v>107.10609130469379</v>
      </c>
      <c r="E93" s="78">
        <f t="shared" si="10"/>
        <v>956.36390869530624</v>
      </c>
      <c r="F93" s="78">
        <v>1063.47</v>
      </c>
      <c r="G93" s="78">
        <f t="shared" si="6"/>
        <v>24320.744912488837</v>
      </c>
    </row>
    <row r="94" spans="1:7" x14ac:dyDescent="0.25">
      <c r="A94" s="76">
        <f t="shared" si="7"/>
        <v>44713</v>
      </c>
      <c r="B94" s="77">
        <v>80</v>
      </c>
      <c r="C94" s="65">
        <f t="shared" si="8"/>
        <v>24320.744912488837</v>
      </c>
      <c r="D94" s="78">
        <f t="shared" si="9"/>
        <v>102.69565974576062</v>
      </c>
      <c r="E94" s="78">
        <f t="shared" si="10"/>
        <v>960.77434025423941</v>
      </c>
      <c r="F94" s="78">
        <v>1063.47</v>
      </c>
      <c r="G94" s="78">
        <f t="shared" si="6"/>
        <v>23359.970572234597</v>
      </c>
    </row>
    <row r="95" spans="1:7" x14ac:dyDescent="0.25">
      <c r="A95" s="76">
        <f t="shared" si="7"/>
        <v>44743</v>
      </c>
      <c r="B95" s="77">
        <v>81</v>
      </c>
      <c r="C95" s="65">
        <f t="shared" si="8"/>
        <v>23359.970572234597</v>
      </c>
      <c r="D95" s="78">
        <f t="shared" si="9"/>
        <v>98.264888746621409</v>
      </c>
      <c r="E95" s="78">
        <f t="shared" si="10"/>
        <v>965.20511125337862</v>
      </c>
      <c r="F95" s="78">
        <v>1063.47</v>
      </c>
      <c r="G95" s="78">
        <f t="shared" si="6"/>
        <v>22394.76546098122</v>
      </c>
    </row>
    <row r="96" spans="1:7" x14ac:dyDescent="0.25">
      <c r="A96" s="76">
        <f t="shared" si="7"/>
        <v>44774</v>
      </c>
      <c r="B96" s="77">
        <v>82</v>
      </c>
      <c r="C96" s="65">
        <f t="shared" si="8"/>
        <v>22394.76546098122</v>
      </c>
      <c r="D96" s="78">
        <f t="shared" si="9"/>
        <v>93.813684508557913</v>
      </c>
      <c r="E96" s="78">
        <f t="shared" si="10"/>
        <v>969.65631549144211</v>
      </c>
      <c r="F96" s="78">
        <v>1063.47</v>
      </c>
      <c r="G96" s="78">
        <f t="shared" si="6"/>
        <v>21425.109145489776</v>
      </c>
    </row>
    <row r="97" spans="1:7" x14ac:dyDescent="0.25">
      <c r="A97" s="76">
        <f t="shared" si="7"/>
        <v>44805</v>
      </c>
      <c r="B97" s="77">
        <v>83</v>
      </c>
      <c r="C97" s="65">
        <f t="shared" si="8"/>
        <v>21425.109145489776</v>
      </c>
      <c r="D97" s="78">
        <f t="shared" si="9"/>
        <v>89.341952800283252</v>
      </c>
      <c r="E97" s="78">
        <f t="shared" si="10"/>
        <v>974.12804719971678</v>
      </c>
      <c r="F97" s="78">
        <v>1063.47</v>
      </c>
      <c r="G97" s="78">
        <f t="shared" si="6"/>
        <v>20450.98109829006</v>
      </c>
    </row>
    <row r="98" spans="1:7" x14ac:dyDescent="0.25">
      <c r="A98" s="76">
        <f t="shared" si="7"/>
        <v>44835</v>
      </c>
      <c r="B98" s="77">
        <v>84</v>
      </c>
      <c r="C98" s="65">
        <f t="shared" si="8"/>
        <v>20450.98109829006</v>
      </c>
      <c r="D98" s="78">
        <f t="shared" si="9"/>
        <v>84.849598955947272</v>
      </c>
      <c r="E98" s="78">
        <f t="shared" si="10"/>
        <v>978.62040104405276</v>
      </c>
      <c r="F98" s="78">
        <v>1063.47</v>
      </c>
      <c r="G98" s="78">
        <f t="shared" si="6"/>
        <v>19472.360697246007</v>
      </c>
    </row>
    <row r="99" spans="1:7" x14ac:dyDescent="0.25">
      <c r="A99" s="76">
        <f t="shared" si="7"/>
        <v>44866</v>
      </c>
      <c r="B99" s="77">
        <v>85</v>
      </c>
      <c r="C99" s="65">
        <f t="shared" si="8"/>
        <v>19472.360697246007</v>
      </c>
      <c r="D99" s="78">
        <f t="shared" si="9"/>
        <v>80.336527873132354</v>
      </c>
      <c r="E99" s="78">
        <f t="shared" si="10"/>
        <v>983.13347212686767</v>
      </c>
      <c r="F99" s="78">
        <v>1063.47</v>
      </c>
      <c r="G99" s="78">
        <f t="shared" si="6"/>
        <v>18489.227225119139</v>
      </c>
    </row>
    <row r="100" spans="1:7" x14ac:dyDescent="0.25">
      <c r="A100" s="76">
        <f t="shared" si="7"/>
        <v>44896</v>
      </c>
      <c r="B100" s="77">
        <v>86</v>
      </c>
      <c r="C100" s="65">
        <f t="shared" si="8"/>
        <v>18489.227225119139</v>
      </c>
      <c r="D100" s="78">
        <f t="shared" si="9"/>
        <v>75.802644010840595</v>
      </c>
      <c r="E100" s="78">
        <f t="shared" si="10"/>
        <v>987.66735598915943</v>
      </c>
      <c r="F100" s="78">
        <v>1063.47</v>
      </c>
      <c r="G100" s="78">
        <f t="shared" si="6"/>
        <v>17501.559869129978</v>
      </c>
    </row>
    <row r="101" spans="1:7" x14ac:dyDescent="0.25">
      <c r="A101" s="76">
        <f t="shared" si="7"/>
        <v>44927</v>
      </c>
      <c r="B101" s="77">
        <v>87</v>
      </c>
      <c r="C101" s="65">
        <f t="shared" si="8"/>
        <v>17501.559869129978</v>
      </c>
      <c r="D101" s="78">
        <f t="shared" si="9"/>
        <v>71.247851387470746</v>
      </c>
      <c r="E101" s="78">
        <f t="shared" si="10"/>
        <v>992.22214861252928</v>
      </c>
      <c r="F101" s="78">
        <v>1063.47</v>
      </c>
      <c r="G101" s="78">
        <f t="shared" si="6"/>
        <v>16509.337720517447</v>
      </c>
    </row>
    <row r="102" spans="1:7" x14ac:dyDescent="0.25">
      <c r="A102" s="76">
        <f t="shared" si="7"/>
        <v>44958</v>
      </c>
      <c r="B102" s="77">
        <v>88</v>
      </c>
      <c r="C102" s="65">
        <f t="shared" si="8"/>
        <v>16509.337720517447</v>
      </c>
      <c r="D102" s="78">
        <f t="shared" si="9"/>
        <v>66.672053578785835</v>
      </c>
      <c r="E102" s="78">
        <f t="shared" si="10"/>
        <v>996.79794642121419</v>
      </c>
      <c r="F102" s="78">
        <v>1063.47</v>
      </c>
      <c r="G102" s="78">
        <f t="shared" si="6"/>
        <v>15512.539774096233</v>
      </c>
    </row>
    <row r="103" spans="1:7" x14ac:dyDescent="0.25">
      <c r="A103" s="76">
        <f t="shared" si="7"/>
        <v>44986</v>
      </c>
      <c r="B103" s="77">
        <v>89</v>
      </c>
      <c r="C103" s="65">
        <f t="shared" si="8"/>
        <v>15512.539774096233</v>
      </c>
      <c r="D103" s="78">
        <f t="shared" si="9"/>
        <v>62.075153715873398</v>
      </c>
      <c r="E103" s="78">
        <f t="shared" si="10"/>
        <v>1001.3948462841266</v>
      </c>
      <c r="F103" s="78">
        <v>1063.47</v>
      </c>
      <c r="G103" s="78">
        <f t="shared" ref="G103:G117" si="11">C103-E103</f>
        <v>14511.144927812105</v>
      </c>
    </row>
    <row r="104" spans="1:7" x14ac:dyDescent="0.25">
      <c r="A104" s="76">
        <f t="shared" si="7"/>
        <v>45017</v>
      </c>
      <c r="B104" s="77">
        <v>90</v>
      </c>
      <c r="C104" s="65">
        <f t="shared" si="8"/>
        <v>14511.144927812105</v>
      </c>
      <c r="D104" s="78">
        <f t="shared" si="9"/>
        <v>57.457054483092975</v>
      </c>
      <c r="E104" s="78">
        <f t="shared" si="10"/>
        <v>1006.0129455169071</v>
      </c>
      <c r="F104" s="78">
        <v>1063.47</v>
      </c>
      <c r="G104" s="78">
        <f t="shared" si="11"/>
        <v>13505.131982295199</v>
      </c>
    </row>
    <row r="105" spans="1:7" x14ac:dyDescent="0.25">
      <c r="A105" s="76">
        <f t="shared" si="7"/>
        <v>45047</v>
      </c>
      <c r="B105" s="77">
        <v>91</v>
      </c>
      <c r="C105" s="65">
        <f t="shared" si="8"/>
        <v>13505.131982295199</v>
      </c>
      <c r="D105" s="78">
        <f t="shared" si="9"/>
        <v>52.817658116017583</v>
      </c>
      <c r="E105" s="78">
        <f t="shared" si="10"/>
        <v>1010.6523418839824</v>
      </c>
      <c r="F105" s="78">
        <v>1063.47</v>
      </c>
      <c r="G105" s="78">
        <f t="shared" si="11"/>
        <v>12494.479640411217</v>
      </c>
    </row>
    <row r="106" spans="1:7" x14ac:dyDescent="0.25">
      <c r="A106" s="76">
        <f t="shared" si="7"/>
        <v>45078</v>
      </c>
      <c r="B106" s="77">
        <v>92</v>
      </c>
      <c r="C106" s="65">
        <f t="shared" si="8"/>
        <v>12494.479640411217</v>
      </c>
      <c r="D106" s="78">
        <f t="shared" si="9"/>
        <v>48.156866399362571</v>
      </c>
      <c r="E106" s="78">
        <f t="shared" si="10"/>
        <v>1015.3131336006375</v>
      </c>
      <c r="F106" s="78">
        <v>1063.47</v>
      </c>
      <c r="G106" s="78">
        <f t="shared" si="11"/>
        <v>11479.166506810579</v>
      </c>
    </row>
    <row r="107" spans="1:7" x14ac:dyDescent="0.25">
      <c r="A107" s="76">
        <f t="shared" si="7"/>
        <v>45108</v>
      </c>
      <c r="B107" s="77">
        <v>93</v>
      </c>
      <c r="C107" s="65">
        <f t="shared" si="8"/>
        <v>11479.166506810579</v>
      </c>
      <c r="D107" s="78">
        <f t="shared" si="9"/>
        <v>43.474580664907648</v>
      </c>
      <c r="E107" s="78">
        <f t="shared" si="10"/>
        <v>1019.9954193350924</v>
      </c>
      <c r="F107" s="78">
        <v>1063.47</v>
      </c>
      <c r="G107" s="78">
        <f t="shared" si="11"/>
        <v>10459.171087475486</v>
      </c>
    </row>
    <row r="108" spans="1:7" x14ac:dyDescent="0.25">
      <c r="A108" s="76">
        <f t="shared" si="7"/>
        <v>45139</v>
      </c>
      <c r="B108" s="77">
        <v>94</v>
      </c>
      <c r="C108" s="65">
        <f t="shared" si="8"/>
        <v>10459.171087475486</v>
      </c>
      <c r="D108" s="78">
        <f t="shared" si="9"/>
        <v>38.77070178940744</v>
      </c>
      <c r="E108" s="78">
        <f t="shared" si="10"/>
        <v>1024.6992982105926</v>
      </c>
      <c r="F108" s="78">
        <v>1063.47</v>
      </c>
      <c r="G108" s="78">
        <f t="shared" si="11"/>
        <v>9434.4717892648932</v>
      </c>
    </row>
    <row r="109" spans="1:7" x14ac:dyDescent="0.25">
      <c r="A109" s="76">
        <f t="shared" si="7"/>
        <v>45170</v>
      </c>
      <c r="B109" s="77">
        <v>95</v>
      </c>
      <c r="C109" s="65">
        <f t="shared" si="8"/>
        <v>9434.4717892648932</v>
      </c>
      <c r="D109" s="78">
        <f t="shared" si="9"/>
        <v>34.045130192492934</v>
      </c>
      <c r="E109" s="78">
        <f t="shared" si="10"/>
        <v>1029.4248698075071</v>
      </c>
      <c r="F109" s="78">
        <v>1063.47</v>
      </c>
      <c r="G109" s="78">
        <f t="shared" si="11"/>
        <v>8405.0469194573852</v>
      </c>
    </row>
    <row r="110" spans="1:7" x14ac:dyDescent="0.25">
      <c r="A110" s="76">
        <f t="shared" si="7"/>
        <v>45200</v>
      </c>
      <c r="B110" s="77">
        <v>96</v>
      </c>
      <c r="C110" s="65">
        <f t="shared" si="8"/>
        <v>8405.0469194573852</v>
      </c>
      <c r="D110" s="78">
        <f t="shared" si="9"/>
        <v>29.297765834563961</v>
      </c>
      <c r="E110" s="78">
        <f t="shared" si="10"/>
        <v>1034.1722341654361</v>
      </c>
      <c r="F110" s="78">
        <v>1063.47</v>
      </c>
      <c r="G110" s="78">
        <f t="shared" si="11"/>
        <v>7370.8746852919494</v>
      </c>
    </row>
    <row r="111" spans="1:7" x14ac:dyDescent="0.25">
      <c r="A111" s="76">
        <f t="shared" si="7"/>
        <v>45231</v>
      </c>
      <c r="B111" s="77">
        <v>97</v>
      </c>
      <c r="C111" s="65">
        <f t="shared" si="8"/>
        <v>7370.8746852919494</v>
      </c>
      <c r="D111" s="78">
        <f t="shared" si="9"/>
        <v>24.528508214670865</v>
      </c>
      <c r="E111" s="78">
        <f t="shared" si="10"/>
        <v>1038.9414917853292</v>
      </c>
      <c r="F111" s="78">
        <v>1063.47</v>
      </c>
      <c r="G111" s="78">
        <f t="shared" si="11"/>
        <v>6331.9331935066202</v>
      </c>
    </row>
    <row r="112" spans="1:7" x14ac:dyDescent="0.25">
      <c r="A112" s="76">
        <f t="shared" si="7"/>
        <v>45261</v>
      </c>
      <c r="B112" s="77">
        <v>98</v>
      </c>
      <c r="C112" s="65">
        <f t="shared" si="8"/>
        <v>6331.9331935066202</v>
      </c>
      <c r="D112" s="78">
        <f t="shared" si="9"/>
        <v>19.737256368387534</v>
      </c>
      <c r="E112" s="78">
        <f t="shared" si="10"/>
        <v>1043.7327436316125</v>
      </c>
      <c r="F112" s="78">
        <v>1063.47</v>
      </c>
      <c r="G112" s="78">
        <f t="shared" si="11"/>
        <v>5288.2004498750075</v>
      </c>
    </row>
    <row r="113" spans="1:7" x14ac:dyDescent="0.25">
      <c r="A113" s="76">
        <f t="shared" si="7"/>
        <v>45292</v>
      </c>
      <c r="B113" s="77">
        <v>99</v>
      </c>
      <c r="C113" s="65">
        <f t="shared" si="8"/>
        <v>5288.2004498750075</v>
      </c>
      <c r="D113" s="78">
        <f t="shared" si="9"/>
        <v>14.923908865673184</v>
      </c>
      <c r="E113" s="78">
        <f t="shared" si="10"/>
        <v>1048.5460911343268</v>
      </c>
      <c r="F113" s="78">
        <v>1063.47</v>
      </c>
      <c r="G113" s="78">
        <f t="shared" si="11"/>
        <v>4239.6543587406804</v>
      </c>
    </row>
    <row r="114" spans="1:7" x14ac:dyDescent="0.25">
      <c r="A114" s="76">
        <f t="shared" si="7"/>
        <v>45323</v>
      </c>
      <c r="B114" s="77">
        <v>100</v>
      </c>
      <c r="C114" s="65">
        <f t="shared" si="8"/>
        <v>4239.6543587406804</v>
      </c>
      <c r="D114" s="78">
        <f t="shared" si="9"/>
        <v>10.088363808725489</v>
      </c>
      <c r="E114" s="78">
        <f t="shared" si="10"/>
        <v>1053.3816361912745</v>
      </c>
      <c r="F114" s="78">
        <v>1063.47</v>
      </c>
      <c r="G114" s="78">
        <f t="shared" si="11"/>
        <v>3186.2727225494059</v>
      </c>
    </row>
    <row r="115" spans="1:7" x14ac:dyDescent="0.25">
      <c r="A115" s="76">
        <f t="shared" si="7"/>
        <v>45352</v>
      </c>
      <c r="B115" s="77">
        <v>101</v>
      </c>
      <c r="C115" s="65">
        <f t="shared" si="8"/>
        <v>3186.2727225494059</v>
      </c>
      <c r="D115" s="78">
        <f t="shared" si="9"/>
        <v>5.2305188298232679</v>
      </c>
      <c r="E115" s="78">
        <f t="shared" si="10"/>
        <v>1058.2394811701768</v>
      </c>
      <c r="F115" s="78">
        <v>1063.47</v>
      </c>
      <c r="G115" s="78">
        <f t="shared" si="11"/>
        <v>2128.0332413792294</v>
      </c>
    </row>
    <row r="116" spans="1:7" x14ac:dyDescent="0.25">
      <c r="A116" s="76">
        <f t="shared" si="7"/>
        <v>45383</v>
      </c>
      <c r="B116" s="77">
        <v>102</v>
      </c>
      <c r="C116" s="65">
        <f t="shared" si="8"/>
        <v>2128.0332413792294</v>
      </c>
      <c r="D116" s="78">
        <f t="shared" si="9"/>
        <v>0.35027108916028737</v>
      </c>
      <c r="E116" s="78">
        <f t="shared" si="10"/>
        <v>1063.1197289108397</v>
      </c>
      <c r="F116" s="78">
        <v>1063.47</v>
      </c>
      <c r="G116" s="78">
        <f t="shared" si="11"/>
        <v>1064.9135124683896</v>
      </c>
    </row>
    <row r="117" spans="1:7" x14ac:dyDescent="0.25">
      <c r="A117" s="76">
        <f t="shared" si="7"/>
        <v>45413</v>
      </c>
      <c r="B117" s="77">
        <v>103</v>
      </c>
      <c r="C117" s="65">
        <f t="shared" si="8"/>
        <v>1064.9135124683896</v>
      </c>
      <c r="D117" s="78">
        <v>0</v>
      </c>
      <c r="E117" s="78">
        <f>C117-E9</f>
        <v>1064.9135124683896</v>
      </c>
      <c r="F117" s="78">
        <f>D117+E117</f>
        <v>1064.9135124683896</v>
      </c>
      <c r="G117" s="154">
        <f t="shared" si="11"/>
        <v>0</v>
      </c>
    </row>
    <row r="118" spans="1:7" x14ac:dyDescent="0.25">
      <c r="A118" s="76"/>
      <c r="B118" s="77"/>
      <c r="C118" s="65"/>
      <c r="D118" s="78"/>
      <c r="E118" s="78"/>
      <c r="F118" s="78"/>
      <c r="G118" s="78"/>
    </row>
    <row r="119" spans="1:7" x14ac:dyDescent="0.25">
      <c r="A119" s="76"/>
      <c r="B119" s="77"/>
      <c r="C119" s="65"/>
      <c r="D119" s="78"/>
      <c r="E119" s="78"/>
      <c r="F119" s="78"/>
      <c r="G119" s="78"/>
    </row>
    <row r="120" spans="1:7" x14ac:dyDescent="0.25">
      <c r="A120" s="76"/>
      <c r="B120" s="77"/>
      <c r="C120" s="65"/>
      <c r="D120" s="78"/>
      <c r="E120" s="78"/>
      <c r="F120" s="78"/>
      <c r="G120" s="78"/>
    </row>
    <row r="121" spans="1:7" x14ac:dyDescent="0.25">
      <c r="A121" s="76"/>
      <c r="B121" s="77"/>
      <c r="C121" s="65"/>
      <c r="D121" s="78"/>
      <c r="E121" s="78"/>
      <c r="F121" s="78"/>
      <c r="G121" s="78"/>
    </row>
    <row r="122" spans="1:7" x14ac:dyDescent="0.25">
      <c r="A122" s="76"/>
      <c r="B122" s="77"/>
      <c r="C122" s="65"/>
      <c r="D122" s="78"/>
      <c r="E122" s="78"/>
      <c r="F122" s="78"/>
      <c r="G122" s="78"/>
    </row>
    <row r="123" spans="1:7" x14ac:dyDescent="0.25">
      <c r="A123" s="76"/>
      <c r="B123" s="77"/>
      <c r="C123" s="65"/>
      <c r="D123" s="78"/>
      <c r="E123" s="78"/>
      <c r="F123" s="78"/>
      <c r="G123" s="78"/>
    </row>
    <row r="124" spans="1:7" x14ac:dyDescent="0.25">
      <c r="A124" s="76"/>
      <c r="B124" s="77"/>
      <c r="C124" s="65"/>
      <c r="D124" s="78"/>
      <c r="E124" s="78"/>
      <c r="F124" s="78"/>
      <c r="G124" s="78"/>
    </row>
    <row r="125" spans="1:7" x14ac:dyDescent="0.25">
      <c r="A125" s="76"/>
      <c r="B125" s="77"/>
      <c r="C125" s="65"/>
      <c r="D125" s="78"/>
      <c r="E125" s="78"/>
      <c r="F125" s="78"/>
      <c r="G125" s="78"/>
    </row>
    <row r="126" spans="1:7" x14ac:dyDescent="0.25">
      <c r="A126" s="76"/>
      <c r="B126" s="77"/>
      <c r="C126" s="65"/>
      <c r="D126" s="78"/>
      <c r="E126" s="78"/>
      <c r="F126" s="78"/>
      <c r="G126" s="78"/>
    </row>
    <row r="127" spans="1:7" x14ac:dyDescent="0.25">
      <c r="A127" s="76"/>
      <c r="B127" s="77"/>
      <c r="C127" s="65"/>
      <c r="D127" s="78"/>
      <c r="E127" s="78"/>
      <c r="F127" s="78"/>
      <c r="G127" s="78"/>
    </row>
    <row r="128" spans="1:7" x14ac:dyDescent="0.25">
      <c r="A128" s="76"/>
      <c r="B128" s="77"/>
      <c r="C128" s="65"/>
      <c r="D128" s="78"/>
      <c r="E128" s="78"/>
      <c r="F128" s="78"/>
      <c r="G128" s="78"/>
    </row>
    <row r="129" spans="1:7" x14ac:dyDescent="0.25">
      <c r="A129" s="76"/>
      <c r="B129" s="77"/>
      <c r="C129" s="65"/>
      <c r="D129" s="78"/>
      <c r="E129" s="78"/>
      <c r="F129" s="78"/>
      <c r="G129" s="78"/>
    </row>
    <row r="130" spans="1:7" x14ac:dyDescent="0.25">
      <c r="A130" s="76"/>
      <c r="B130" s="77"/>
      <c r="C130" s="65"/>
      <c r="D130" s="78"/>
      <c r="E130" s="78"/>
      <c r="F130" s="78"/>
      <c r="G130" s="78"/>
    </row>
    <row r="131" spans="1:7" x14ac:dyDescent="0.25">
      <c r="A131" s="76"/>
      <c r="B131" s="77"/>
      <c r="C131" s="65"/>
      <c r="D131" s="78"/>
      <c r="E131" s="78"/>
      <c r="F131" s="78"/>
      <c r="G131" s="78"/>
    </row>
    <row r="132" spans="1:7" x14ac:dyDescent="0.25">
      <c r="A132" s="76"/>
      <c r="B132" s="77"/>
      <c r="C132" s="65"/>
      <c r="D132" s="78"/>
      <c r="E132" s="78"/>
      <c r="F132" s="78"/>
      <c r="G132" s="78"/>
    </row>
    <row r="133" spans="1:7" x14ac:dyDescent="0.25">
      <c r="A133" s="76"/>
      <c r="B133" s="77"/>
      <c r="C133" s="65"/>
      <c r="D133" s="78"/>
      <c r="E133" s="78"/>
      <c r="F133" s="78"/>
      <c r="G133" s="78"/>
    </row>
    <row r="134" spans="1:7" x14ac:dyDescent="0.25">
      <c r="A134" s="76"/>
      <c r="B134" s="77"/>
      <c r="C134" s="65"/>
      <c r="D134" s="78"/>
      <c r="E134" s="78"/>
      <c r="F134" s="78"/>
      <c r="G134" s="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5"/>
  <sheetViews>
    <sheetView workbookViewId="0">
      <selection activeCell="E11" sqref="E11"/>
    </sheetView>
  </sheetViews>
  <sheetFormatPr defaultColWidth="9.28515625" defaultRowHeight="15" x14ac:dyDescent="0.25"/>
  <cols>
    <col min="1" max="1" width="9.28515625" style="71" customWidth="1"/>
    <col min="2" max="2" width="7.7109375" style="71" customWidth="1"/>
    <col min="3" max="3" width="14.7109375" style="71" customWidth="1"/>
    <col min="4" max="4" width="14.28515625" style="71" customWidth="1"/>
    <col min="5" max="7" width="14.7109375" style="71" customWidth="1"/>
    <col min="8" max="16384" width="9.28515625" style="71"/>
  </cols>
  <sheetData>
    <row r="1" spans="1:13" x14ac:dyDescent="0.25">
      <c r="A1" s="59"/>
      <c r="B1" s="59"/>
      <c r="C1" s="59"/>
      <c r="D1" s="59"/>
      <c r="E1" s="59"/>
      <c r="F1" s="59"/>
      <c r="G1" s="103"/>
    </row>
    <row r="2" spans="1:13" x14ac:dyDescent="0.25">
      <c r="A2" s="59"/>
      <c r="B2" s="59"/>
      <c r="C2" s="59"/>
      <c r="D2" s="59"/>
      <c r="E2" s="59"/>
      <c r="F2" s="61"/>
      <c r="G2" s="104"/>
    </row>
    <row r="3" spans="1:13" x14ac:dyDescent="0.25">
      <c r="A3" s="59"/>
      <c r="B3" s="59"/>
      <c r="C3" s="59"/>
      <c r="D3" s="59"/>
      <c r="E3" s="59"/>
      <c r="F3" s="61"/>
      <c r="G3" s="62"/>
    </row>
    <row r="4" spans="1:13" ht="21" x14ac:dyDescent="0.35">
      <c r="A4" s="59"/>
      <c r="B4" s="63" t="s">
        <v>77</v>
      </c>
      <c r="C4" s="59"/>
      <c r="D4" s="59"/>
      <c r="E4" s="64"/>
      <c r="F4" s="65"/>
      <c r="G4" s="63"/>
      <c r="K4" s="84"/>
      <c r="L4" s="83"/>
    </row>
    <row r="5" spans="1:13" x14ac:dyDescent="0.25">
      <c r="A5" s="59"/>
      <c r="B5" s="59"/>
      <c r="C5" s="59"/>
      <c r="D5" s="59"/>
      <c r="E5" s="59"/>
      <c r="F5" s="65"/>
      <c r="G5" s="59"/>
      <c r="K5" s="82"/>
      <c r="L5" s="83"/>
    </row>
    <row r="6" spans="1:13" x14ac:dyDescent="0.25">
      <c r="A6" s="59"/>
      <c r="B6" s="66" t="s">
        <v>55</v>
      </c>
      <c r="C6" s="67"/>
      <c r="D6" s="68"/>
      <c r="E6" s="105">
        <v>44197</v>
      </c>
      <c r="F6" s="69"/>
      <c r="G6" s="59"/>
      <c r="K6" s="94"/>
      <c r="L6" s="94"/>
    </row>
    <row r="7" spans="1:13" x14ac:dyDescent="0.25">
      <c r="A7" s="59"/>
      <c r="B7" s="70" t="s">
        <v>57</v>
      </c>
      <c r="C7" s="77"/>
      <c r="E7" s="95">
        <v>41</v>
      </c>
      <c r="F7" s="72" t="s">
        <v>58</v>
      </c>
      <c r="G7" s="59"/>
      <c r="K7" s="80"/>
      <c r="L7" s="80"/>
    </row>
    <row r="8" spans="1:13" x14ac:dyDescent="0.25">
      <c r="A8" s="59"/>
      <c r="B8" s="70" t="s">
        <v>78</v>
      </c>
      <c r="C8" s="77"/>
      <c r="D8" s="96">
        <f>E6-1</f>
        <v>44196</v>
      </c>
      <c r="E8" s="97">
        <v>10079.4</v>
      </c>
      <c r="F8" s="72" t="s">
        <v>61</v>
      </c>
      <c r="G8" s="59"/>
      <c r="K8" s="80"/>
      <c r="L8" s="80"/>
    </row>
    <row r="9" spans="1:13" x14ac:dyDescent="0.25">
      <c r="A9" s="59"/>
      <c r="B9" s="70" t="s">
        <v>79</v>
      </c>
      <c r="C9" s="77"/>
      <c r="D9" s="96">
        <f>EDATE(D8,E7)</f>
        <v>45443</v>
      </c>
      <c r="E9" s="97">
        <v>0</v>
      </c>
      <c r="F9" s="72" t="s">
        <v>61</v>
      </c>
      <c r="G9" s="98"/>
      <c r="K9" s="80"/>
      <c r="L9" s="80"/>
    </row>
    <row r="10" spans="1:13" x14ac:dyDescent="0.25">
      <c r="A10" s="59"/>
      <c r="B10" s="70" t="s">
        <v>64</v>
      </c>
      <c r="C10" s="77"/>
      <c r="E10" s="106">
        <v>1</v>
      </c>
      <c r="F10" s="72"/>
      <c r="G10" s="59"/>
      <c r="K10" s="81"/>
      <c r="L10" s="81"/>
    </row>
    <row r="11" spans="1:13" x14ac:dyDescent="0.25">
      <c r="A11" s="59"/>
      <c r="B11" s="107" t="s">
        <v>67</v>
      </c>
      <c r="C11" s="108"/>
      <c r="D11" s="109"/>
      <c r="E11" s="151">
        <v>0.03</v>
      </c>
      <c r="F11" s="73"/>
      <c r="G11" s="74"/>
      <c r="K11" s="80"/>
      <c r="L11" s="80"/>
      <c r="M11" s="81"/>
    </row>
    <row r="12" spans="1:13" x14ac:dyDescent="0.25">
      <c r="A12" s="59"/>
      <c r="B12" s="95"/>
      <c r="C12" s="77"/>
      <c r="E12" s="99"/>
      <c r="F12" s="95"/>
      <c r="G12" s="74"/>
      <c r="K12" s="80"/>
      <c r="L12" s="80"/>
      <c r="M12" s="81"/>
    </row>
    <row r="13" spans="1:13" x14ac:dyDescent="0.25">
      <c r="K13" s="80"/>
      <c r="L13" s="80"/>
      <c r="M13" s="81"/>
    </row>
    <row r="14" spans="1:13" ht="15.75" thickBot="1" x14ac:dyDescent="0.3">
      <c r="A14" s="75" t="s">
        <v>68</v>
      </c>
      <c r="B14" s="75" t="s">
        <v>69</v>
      </c>
      <c r="C14" s="75" t="s">
        <v>70</v>
      </c>
      <c r="D14" s="75" t="s">
        <v>71</v>
      </c>
      <c r="E14" s="75" t="s">
        <v>72</v>
      </c>
      <c r="F14" s="75" t="s">
        <v>73</v>
      </c>
      <c r="G14" s="75" t="s">
        <v>74</v>
      </c>
      <c r="K14" s="80"/>
      <c r="L14" s="80"/>
      <c r="M14" s="81"/>
    </row>
    <row r="15" spans="1:13" x14ac:dyDescent="0.25">
      <c r="A15" s="76">
        <f>E6</f>
        <v>44197</v>
      </c>
      <c r="B15" s="77">
        <v>1</v>
      </c>
      <c r="C15" s="65">
        <f>E8</f>
        <v>10079.4</v>
      </c>
      <c r="D15" s="78">
        <f>ROUND(C15*$E$11/12,2)</f>
        <v>25.2</v>
      </c>
      <c r="E15" s="78">
        <f>PPMT($E$11/12,B15,$E$7,-$E$8,$E$9,0)</f>
        <v>233.76187633931966</v>
      </c>
      <c r="F15" s="78">
        <f>ROUND(PMT($E$11/12,E7,-E8,E9),2)</f>
        <v>258.95999999999998</v>
      </c>
      <c r="G15" s="78">
        <f>C15-E15</f>
        <v>9845.6381236606794</v>
      </c>
      <c r="K15" s="80"/>
      <c r="L15" s="80"/>
      <c r="M15" s="81"/>
    </row>
    <row r="16" spans="1:13" x14ac:dyDescent="0.25">
      <c r="A16" s="76">
        <f>EDATE(A15,1)</f>
        <v>44228</v>
      </c>
      <c r="B16" s="77">
        <v>2</v>
      </c>
      <c r="C16" s="65">
        <f>G15</f>
        <v>9845.6381236606794</v>
      </c>
      <c r="D16" s="78">
        <f t="shared" ref="D16:D55" si="0">ROUND(C16*$E$11/12,2)</f>
        <v>24.61</v>
      </c>
      <c r="E16" s="78">
        <f t="shared" ref="E16:E55" si="1">PPMT($E$11/12,B16,$E$7,-$E$8,$E$9,0)</f>
        <v>234.34628103016792</v>
      </c>
      <c r="F16" s="78">
        <f>F15</f>
        <v>258.95999999999998</v>
      </c>
      <c r="G16" s="78">
        <f t="shared" ref="G16:G55" si="2">C16-E16</f>
        <v>9611.2918426305114</v>
      </c>
      <c r="K16" s="80"/>
      <c r="L16" s="80"/>
      <c r="M16" s="81"/>
    </row>
    <row r="17" spans="1:13" x14ac:dyDescent="0.25">
      <c r="A17" s="76">
        <f>EDATE(A16,1)</f>
        <v>44256</v>
      </c>
      <c r="B17" s="77">
        <v>3</v>
      </c>
      <c r="C17" s="65">
        <f>G16</f>
        <v>9611.2918426305114</v>
      </c>
      <c r="D17" s="78">
        <f t="shared" si="0"/>
        <v>24.03</v>
      </c>
      <c r="E17" s="78">
        <f t="shared" si="1"/>
        <v>234.93214673274335</v>
      </c>
      <c r="F17" s="78">
        <f t="shared" ref="F17:F55" si="3">F16</f>
        <v>258.95999999999998</v>
      </c>
      <c r="G17" s="78">
        <f t="shared" si="2"/>
        <v>9376.3596958977687</v>
      </c>
      <c r="K17" s="80"/>
      <c r="L17" s="80"/>
      <c r="M17" s="81"/>
    </row>
    <row r="18" spans="1:13" x14ac:dyDescent="0.25">
      <c r="A18" s="76">
        <f t="shared" ref="A18:A55" si="4">EDATE(A17,1)</f>
        <v>44287</v>
      </c>
      <c r="B18" s="77">
        <v>4</v>
      </c>
      <c r="C18" s="65">
        <f t="shared" ref="C18:C55" si="5">G17</f>
        <v>9376.3596958977687</v>
      </c>
      <c r="D18" s="78">
        <f t="shared" si="0"/>
        <v>23.44</v>
      </c>
      <c r="E18" s="78">
        <f t="shared" si="1"/>
        <v>235.5194770995752</v>
      </c>
      <c r="F18" s="78">
        <f t="shared" si="3"/>
        <v>258.95999999999998</v>
      </c>
      <c r="G18" s="78">
        <f t="shared" si="2"/>
        <v>9140.8402187981937</v>
      </c>
      <c r="K18" s="80"/>
      <c r="L18" s="80"/>
      <c r="M18" s="81"/>
    </row>
    <row r="19" spans="1:13" x14ac:dyDescent="0.25">
      <c r="A19" s="76">
        <f t="shared" si="4"/>
        <v>44317</v>
      </c>
      <c r="B19" s="77">
        <v>5</v>
      </c>
      <c r="C19" s="65">
        <f t="shared" si="5"/>
        <v>9140.8402187981937</v>
      </c>
      <c r="D19" s="78">
        <f t="shared" si="0"/>
        <v>22.85</v>
      </c>
      <c r="E19" s="78">
        <f t="shared" si="1"/>
        <v>236.10827579232412</v>
      </c>
      <c r="F19" s="78">
        <f t="shared" si="3"/>
        <v>258.95999999999998</v>
      </c>
      <c r="G19" s="78">
        <f t="shared" si="2"/>
        <v>8904.7319430058687</v>
      </c>
      <c r="K19" s="80"/>
      <c r="L19" s="80"/>
      <c r="M19" s="81"/>
    </row>
    <row r="20" spans="1:13" x14ac:dyDescent="0.25">
      <c r="A20" s="76">
        <f t="shared" si="4"/>
        <v>44348</v>
      </c>
      <c r="B20" s="77">
        <v>6</v>
      </c>
      <c r="C20" s="65">
        <f t="shared" si="5"/>
        <v>8904.7319430058687</v>
      </c>
      <c r="D20" s="78">
        <f t="shared" si="0"/>
        <v>22.26</v>
      </c>
      <c r="E20" s="78">
        <f t="shared" si="1"/>
        <v>236.69854648180495</v>
      </c>
      <c r="F20" s="78">
        <f t="shared" si="3"/>
        <v>258.95999999999998</v>
      </c>
      <c r="G20" s="78">
        <f t="shared" si="2"/>
        <v>8668.0333965240643</v>
      </c>
      <c r="K20" s="80"/>
      <c r="L20" s="80"/>
      <c r="M20" s="81"/>
    </row>
    <row r="21" spans="1:13" x14ac:dyDescent="0.25">
      <c r="A21" s="76">
        <f t="shared" si="4"/>
        <v>44378</v>
      </c>
      <c r="B21" s="77">
        <v>7</v>
      </c>
      <c r="C21" s="65">
        <f t="shared" si="5"/>
        <v>8668.0333965240643</v>
      </c>
      <c r="D21" s="78">
        <f t="shared" si="0"/>
        <v>21.67</v>
      </c>
      <c r="E21" s="78">
        <f t="shared" si="1"/>
        <v>237.29029284800944</v>
      </c>
      <c r="F21" s="78">
        <f t="shared" si="3"/>
        <v>258.95999999999998</v>
      </c>
      <c r="G21" s="78">
        <f t="shared" si="2"/>
        <v>8430.7431036760554</v>
      </c>
      <c r="K21" s="80"/>
      <c r="L21" s="80"/>
      <c r="M21" s="81"/>
    </row>
    <row r="22" spans="1:13" x14ac:dyDescent="0.25">
      <c r="A22" s="76">
        <f>EDATE(A21,1)</f>
        <v>44409</v>
      </c>
      <c r="B22" s="77">
        <v>8</v>
      </c>
      <c r="C22" s="65">
        <f t="shared" si="5"/>
        <v>8430.7431036760554</v>
      </c>
      <c r="D22" s="78">
        <f t="shared" si="0"/>
        <v>21.08</v>
      </c>
      <c r="E22" s="78">
        <f t="shared" si="1"/>
        <v>237.8835185801295</v>
      </c>
      <c r="F22" s="78">
        <f t="shared" si="3"/>
        <v>258.95999999999998</v>
      </c>
      <c r="G22" s="78">
        <f t="shared" si="2"/>
        <v>8192.8595850959264</v>
      </c>
      <c r="K22" s="80"/>
      <c r="L22" s="80"/>
      <c r="M22" s="81"/>
    </row>
    <row r="23" spans="1:13" x14ac:dyDescent="0.25">
      <c r="A23" s="76">
        <f t="shared" si="4"/>
        <v>44440</v>
      </c>
      <c r="B23" s="77">
        <v>9</v>
      </c>
      <c r="C23" s="65">
        <f t="shared" si="5"/>
        <v>8192.8595850959264</v>
      </c>
      <c r="D23" s="78">
        <f t="shared" si="0"/>
        <v>20.48</v>
      </c>
      <c r="E23" s="78">
        <f t="shared" si="1"/>
        <v>238.47822737657981</v>
      </c>
      <c r="F23" s="78">
        <f t="shared" si="3"/>
        <v>258.95999999999998</v>
      </c>
      <c r="G23" s="78">
        <f t="shared" si="2"/>
        <v>7954.3813577193469</v>
      </c>
      <c r="K23" s="80"/>
      <c r="L23" s="80"/>
      <c r="M23" s="81"/>
    </row>
    <row r="24" spans="1:13" x14ac:dyDescent="0.25">
      <c r="A24" s="76">
        <f t="shared" si="4"/>
        <v>44470</v>
      </c>
      <c r="B24" s="77">
        <v>10</v>
      </c>
      <c r="C24" s="65">
        <f t="shared" si="5"/>
        <v>7954.3813577193469</v>
      </c>
      <c r="D24" s="78">
        <f t="shared" si="0"/>
        <v>19.89</v>
      </c>
      <c r="E24" s="78">
        <f t="shared" si="1"/>
        <v>239.07442294502127</v>
      </c>
      <c r="F24" s="78">
        <f t="shared" si="3"/>
        <v>258.95999999999998</v>
      </c>
      <c r="G24" s="78">
        <f t="shared" si="2"/>
        <v>7715.3069347743258</v>
      </c>
      <c r="K24" s="80"/>
      <c r="L24" s="80"/>
      <c r="M24" s="81"/>
    </row>
    <row r="25" spans="1:13" x14ac:dyDescent="0.25">
      <c r="A25" s="76">
        <f t="shared" si="4"/>
        <v>44501</v>
      </c>
      <c r="B25" s="77">
        <v>11</v>
      </c>
      <c r="C25" s="65">
        <f t="shared" si="5"/>
        <v>7715.3069347743258</v>
      </c>
      <c r="D25" s="78">
        <f t="shared" si="0"/>
        <v>19.29</v>
      </c>
      <c r="E25" s="78">
        <f t="shared" si="1"/>
        <v>239.67210900238382</v>
      </c>
      <c r="F25" s="78">
        <f t="shared" si="3"/>
        <v>258.95999999999998</v>
      </c>
      <c r="G25" s="78">
        <f t="shared" si="2"/>
        <v>7475.6348257719419</v>
      </c>
    </row>
    <row r="26" spans="1:13" x14ac:dyDescent="0.25">
      <c r="A26" s="76">
        <f t="shared" si="4"/>
        <v>44531</v>
      </c>
      <c r="B26" s="77">
        <v>12</v>
      </c>
      <c r="C26" s="65">
        <f t="shared" si="5"/>
        <v>7475.6348257719419</v>
      </c>
      <c r="D26" s="78">
        <f t="shared" si="0"/>
        <v>18.690000000000001</v>
      </c>
      <c r="E26" s="78">
        <f t="shared" si="1"/>
        <v>240.2712892748898</v>
      </c>
      <c r="F26" s="78">
        <f t="shared" si="3"/>
        <v>258.95999999999998</v>
      </c>
      <c r="G26" s="78">
        <f t="shared" si="2"/>
        <v>7235.3635364970523</v>
      </c>
    </row>
    <row r="27" spans="1:13" x14ac:dyDescent="0.25">
      <c r="A27" s="76">
        <f t="shared" si="4"/>
        <v>44562</v>
      </c>
      <c r="B27" s="77">
        <v>13</v>
      </c>
      <c r="C27" s="65">
        <f t="shared" si="5"/>
        <v>7235.3635364970523</v>
      </c>
      <c r="D27" s="78">
        <f t="shared" si="0"/>
        <v>18.09</v>
      </c>
      <c r="E27" s="78">
        <f t="shared" si="1"/>
        <v>240.871967498077</v>
      </c>
      <c r="F27" s="78">
        <f t="shared" si="3"/>
        <v>258.95999999999998</v>
      </c>
      <c r="G27" s="78">
        <f t="shared" si="2"/>
        <v>6994.4915689989757</v>
      </c>
    </row>
    <row r="28" spans="1:13" x14ac:dyDescent="0.25">
      <c r="A28" s="76">
        <f t="shared" si="4"/>
        <v>44593</v>
      </c>
      <c r="B28" s="77">
        <v>14</v>
      </c>
      <c r="C28" s="65">
        <f t="shared" si="5"/>
        <v>6994.4915689989757</v>
      </c>
      <c r="D28" s="78">
        <f t="shared" si="0"/>
        <v>17.489999999999998</v>
      </c>
      <c r="E28" s="78">
        <f t="shared" si="1"/>
        <v>241.47414741682221</v>
      </c>
      <c r="F28" s="78">
        <f t="shared" si="3"/>
        <v>258.95999999999998</v>
      </c>
      <c r="G28" s="78">
        <f t="shared" si="2"/>
        <v>6753.0174215821535</v>
      </c>
    </row>
    <row r="29" spans="1:13" x14ac:dyDescent="0.25">
      <c r="A29" s="76">
        <f t="shared" si="4"/>
        <v>44621</v>
      </c>
      <c r="B29" s="77">
        <v>15</v>
      </c>
      <c r="C29" s="65">
        <f t="shared" si="5"/>
        <v>6753.0174215821535</v>
      </c>
      <c r="D29" s="78">
        <f t="shared" si="0"/>
        <v>16.88</v>
      </c>
      <c r="E29" s="78">
        <f t="shared" si="1"/>
        <v>242.07783278536428</v>
      </c>
      <c r="F29" s="78">
        <f t="shared" si="3"/>
        <v>258.95999999999998</v>
      </c>
      <c r="G29" s="78">
        <f t="shared" si="2"/>
        <v>6510.9395887967894</v>
      </c>
    </row>
    <row r="30" spans="1:13" x14ac:dyDescent="0.25">
      <c r="A30" s="76">
        <f t="shared" si="4"/>
        <v>44652</v>
      </c>
      <c r="B30" s="77">
        <v>16</v>
      </c>
      <c r="C30" s="65">
        <f t="shared" si="5"/>
        <v>6510.9395887967894</v>
      </c>
      <c r="D30" s="78">
        <f t="shared" si="0"/>
        <v>16.28</v>
      </c>
      <c r="E30" s="78">
        <f t="shared" si="1"/>
        <v>242.68302736732767</v>
      </c>
      <c r="F30" s="78">
        <f t="shared" si="3"/>
        <v>258.95999999999998</v>
      </c>
      <c r="G30" s="78">
        <f t="shared" si="2"/>
        <v>6268.2565614294617</v>
      </c>
    </row>
    <row r="31" spans="1:13" x14ac:dyDescent="0.25">
      <c r="A31" s="76">
        <f t="shared" si="4"/>
        <v>44682</v>
      </c>
      <c r="B31" s="77">
        <v>17</v>
      </c>
      <c r="C31" s="65">
        <f t="shared" si="5"/>
        <v>6268.2565614294617</v>
      </c>
      <c r="D31" s="78">
        <f t="shared" si="0"/>
        <v>15.67</v>
      </c>
      <c r="E31" s="78">
        <f t="shared" si="1"/>
        <v>243.289734935746</v>
      </c>
      <c r="F31" s="78">
        <f t="shared" si="3"/>
        <v>258.95999999999998</v>
      </c>
      <c r="G31" s="78">
        <f t="shared" si="2"/>
        <v>6024.9668264937154</v>
      </c>
    </row>
    <row r="32" spans="1:13" x14ac:dyDescent="0.25">
      <c r="A32" s="76">
        <f t="shared" si="4"/>
        <v>44713</v>
      </c>
      <c r="B32" s="77">
        <v>18</v>
      </c>
      <c r="C32" s="65">
        <f t="shared" si="5"/>
        <v>6024.9668264937154</v>
      </c>
      <c r="D32" s="78">
        <f t="shared" si="0"/>
        <v>15.06</v>
      </c>
      <c r="E32" s="78">
        <f t="shared" si="1"/>
        <v>243.89795927308538</v>
      </c>
      <c r="F32" s="78">
        <f t="shared" si="3"/>
        <v>258.95999999999998</v>
      </c>
      <c r="G32" s="78">
        <f t="shared" si="2"/>
        <v>5781.0688672206297</v>
      </c>
    </row>
    <row r="33" spans="1:7" x14ac:dyDescent="0.25">
      <c r="A33" s="76">
        <f t="shared" si="4"/>
        <v>44743</v>
      </c>
      <c r="B33" s="77">
        <v>19</v>
      </c>
      <c r="C33" s="65">
        <f t="shared" si="5"/>
        <v>5781.0688672206297</v>
      </c>
      <c r="D33" s="78">
        <f t="shared" si="0"/>
        <v>14.45</v>
      </c>
      <c r="E33" s="78">
        <f t="shared" si="1"/>
        <v>244.50770417126805</v>
      </c>
      <c r="F33" s="78">
        <f t="shared" si="3"/>
        <v>258.95999999999998</v>
      </c>
      <c r="G33" s="78">
        <f t="shared" si="2"/>
        <v>5536.5611630493613</v>
      </c>
    </row>
    <row r="34" spans="1:7" x14ac:dyDescent="0.25">
      <c r="A34" s="76">
        <f t="shared" si="4"/>
        <v>44774</v>
      </c>
      <c r="B34" s="77">
        <v>20</v>
      </c>
      <c r="C34" s="65">
        <f t="shared" si="5"/>
        <v>5536.5611630493613</v>
      </c>
      <c r="D34" s="78">
        <f t="shared" si="0"/>
        <v>13.84</v>
      </c>
      <c r="E34" s="78">
        <f t="shared" si="1"/>
        <v>245.11897343169625</v>
      </c>
      <c r="F34" s="78">
        <f t="shared" si="3"/>
        <v>258.95999999999998</v>
      </c>
      <c r="G34" s="78">
        <f t="shared" si="2"/>
        <v>5291.4421896176655</v>
      </c>
    </row>
    <row r="35" spans="1:7" x14ac:dyDescent="0.25">
      <c r="A35" s="76">
        <f t="shared" si="4"/>
        <v>44805</v>
      </c>
      <c r="B35" s="77">
        <v>21</v>
      </c>
      <c r="C35" s="65">
        <f t="shared" si="5"/>
        <v>5291.4421896176655</v>
      </c>
      <c r="D35" s="78">
        <f t="shared" si="0"/>
        <v>13.23</v>
      </c>
      <c r="E35" s="78">
        <f t="shared" si="1"/>
        <v>245.73177086527548</v>
      </c>
      <c r="F35" s="78">
        <f t="shared" si="3"/>
        <v>258.95999999999998</v>
      </c>
      <c r="G35" s="78">
        <f t="shared" si="2"/>
        <v>5045.7104187523901</v>
      </c>
    </row>
    <row r="36" spans="1:7" x14ac:dyDescent="0.25">
      <c r="A36" s="76">
        <f t="shared" si="4"/>
        <v>44835</v>
      </c>
      <c r="B36" s="77">
        <v>22</v>
      </c>
      <c r="C36" s="65">
        <f t="shared" si="5"/>
        <v>5045.7104187523901</v>
      </c>
      <c r="D36" s="78">
        <f t="shared" si="0"/>
        <v>12.61</v>
      </c>
      <c r="E36" s="78">
        <f t="shared" si="1"/>
        <v>246.34610029243865</v>
      </c>
      <c r="F36" s="78">
        <f t="shared" si="3"/>
        <v>258.95999999999998</v>
      </c>
      <c r="G36" s="78">
        <f t="shared" si="2"/>
        <v>4799.3643184599514</v>
      </c>
    </row>
    <row r="37" spans="1:7" x14ac:dyDescent="0.25">
      <c r="A37" s="76">
        <f t="shared" si="4"/>
        <v>44866</v>
      </c>
      <c r="B37" s="77">
        <v>23</v>
      </c>
      <c r="C37" s="65">
        <f t="shared" si="5"/>
        <v>4799.3643184599514</v>
      </c>
      <c r="D37" s="78">
        <f t="shared" si="0"/>
        <v>12</v>
      </c>
      <c r="E37" s="78">
        <f t="shared" si="1"/>
        <v>246.96196554316975</v>
      </c>
      <c r="F37" s="78">
        <f t="shared" si="3"/>
        <v>258.95999999999998</v>
      </c>
      <c r="G37" s="78">
        <f t="shared" si="2"/>
        <v>4552.4023529167816</v>
      </c>
    </row>
    <row r="38" spans="1:7" x14ac:dyDescent="0.25">
      <c r="A38" s="76">
        <f t="shared" si="4"/>
        <v>44896</v>
      </c>
      <c r="B38" s="77">
        <v>24</v>
      </c>
      <c r="C38" s="65">
        <f t="shared" si="5"/>
        <v>4552.4023529167816</v>
      </c>
      <c r="D38" s="78">
        <f t="shared" si="0"/>
        <v>11.38</v>
      </c>
      <c r="E38" s="78">
        <f t="shared" si="1"/>
        <v>247.57937045702769</v>
      </c>
      <c r="F38" s="78">
        <f t="shared" si="3"/>
        <v>258.95999999999998</v>
      </c>
      <c r="G38" s="78">
        <f t="shared" si="2"/>
        <v>4304.8229824597538</v>
      </c>
    </row>
    <row r="39" spans="1:7" x14ac:dyDescent="0.25">
      <c r="A39" s="76">
        <f t="shared" si="4"/>
        <v>44927</v>
      </c>
      <c r="B39" s="77">
        <v>25</v>
      </c>
      <c r="C39" s="65">
        <f t="shared" si="5"/>
        <v>4304.8229824597538</v>
      </c>
      <c r="D39" s="78">
        <f t="shared" si="0"/>
        <v>10.76</v>
      </c>
      <c r="E39" s="78">
        <f t="shared" si="1"/>
        <v>248.19831888317026</v>
      </c>
      <c r="F39" s="78">
        <f t="shared" si="3"/>
        <v>258.95999999999998</v>
      </c>
      <c r="G39" s="78">
        <f t="shared" si="2"/>
        <v>4056.6246635765838</v>
      </c>
    </row>
    <row r="40" spans="1:7" x14ac:dyDescent="0.25">
      <c r="A40" s="76">
        <f t="shared" si="4"/>
        <v>44958</v>
      </c>
      <c r="B40" s="77">
        <v>26</v>
      </c>
      <c r="C40" s="65">
        <f t="shared" si="5"/>
        <v>4056.6246635765838</v>
      </c>
      <c r="D40" s="78">
        <f t="shared" si="0"/>
        <v>10.14</v>
      </c>
      <c r="E40" s="78">
        <f t="shared" si="1"/>
        <v>248.81881468037821</v>
      </c>
      <c r="F40" s="78">
        <f t="shared" si="3"/>
        <v>258.95999999999998</v>
      </c>
      <c r="G40" s="78">
        <f t="shared" si="2"/>
        <v>3807.8058488962056</v>
      </c>
    </row>
    <row r="41" spans="1:7" x14ac:dyDescent="0.25">
      <c r="A41" s="76">
        <f t="shared" si="4"/>
        <v>44986</v>
      </c>
      <c r="B41" s="77">
        <v>27</v>
      </c>
      <c r="C41" s="65">
        <f t="shared" si="5"/>
        <v>3807.8058488962056</v>
      </c>
      <c r="D41" s="78">
        <f t="shared" si="0"/>
        <v>9.52</v>
      </c>
      <c r="E41" s="78">
        <f t="shared" si="1"/>
        <v>249.44086171707914</v>
      </c>
      <c r="F41" s="78">
        <f t="shared" si="3"/>
        <v>258.95999999999998</v>
      </c>
      <c r="G41" s="78">
        <f t="shared" si="2"/>
        <v>3558.3649871791263</v>
      </c>
    </row>
    <row r="42" spans="1:7" x14ac:dyDescent="0.25">
      <c r="A42" s="76">
        <f t="shared" si="4"/>
        <v>45017</v>
      </c>
      <c r="B42" s="77">
        <v>28</v>
      </c>
      <c r="C42" s="65">
        <f t="shared" si="5"/>
        <v>3558.3649871791263</v>
      </c>
      <c r="D42" s="78">
        <f t="shared" si="0"/>
        <v>8.9</v>
      </c>
      <c r="E42" s="78">
        <f t="shared" si="1"/>
        <v>250.06446387137186</v>
      </c>
      <c r="F42" s="78">
        <f t="shared" si="3"/>
        <v>258.95999999999998</v>
      </c>
      <c r="G42" s="78">
        <f t="shared" si="2"/>
        <v>3308.3005233077542</v>
      </c>
    </row>
    <row r="43" spans="1:7" x14ac:dyDescent="0.25">
      <c r="A43" s="76">
        <f t="shared" si="4"/>
        <v>45047</v>
      </c>
      <c r="B43" s="77">
        <v>29</v>
      </c>
      <c r="C43" s="65">
        <f t="shared" si="5"/>
        <v>3308.3005233077542</v>
      </c>
      <c r="D43" s="78">
        <f t="shared" si="0"/>
        <v>8.27</v>
      </c>
      <c r="E43" s="78">
        <f t="shared" si="1"/>
        <v>250.68962503105024</v>
      </c>
      <c r="F43" s="78">
        <f t="shared" si="3"/>
        <v>258.95999999999998</v>
      </c>
      <c r="G43" s="78">
        <f t="shared" si="2"/>
        <v>3057.6108982767041</v>
      </c>
    </row>
    <row r="44" spans="1:7" x14ac:dyDescent="0.25">
      <c r="A44" s="76">
        <f t="shared" si="4"/>
        <v>45078</v>
      </c>
      <c r="B44" s="77">
        <v>30</v>
      </c>
      <c r="C44" s="65">
        <f t="shared" si="5"/>
        <v>3057.6108982767041</v>
      </c>
      <c r="D44" s="78">
        <f t="shared" si="0"/>
        <v>7.64</v>
      </c>
      <c r="E44" s="78">
        <f t="shared" si="1"/>
        <v>251.31634909362788</v>
      </c>
      <c r="F44" s="78">
        <f t="shared" si="3"/>
        <v>258.95999999999998</v>
      </c>
      <c r="G44" s="78">
        <f t="shared" si="2"/>
        <v>2806.294549183076</v>
      </c>
    </row>
    <row r="45" spans="1:7" x14ac:dyDescent="0.25">
      <c r="A45" s="76">
        <f t="shared" si="4"/>
        <v>45108</v>
      </c>
      <c r="B45" s="77">
        <v>31</v>
      </c>
      <c r="C45" s="65">
        <f t="shared" si="5"/>
        <v>2806.294549183076</v>
      </c>
      <c r="D45" s="78">
        <f t="shared" si="0"/>
        <v>7.02</v>
      </c>
      <c r="E45" s="78">
        <f t="shared" si="1"/>
        <v>251.94463996636193</v>
      </c>
      <c r="F45" s="78">
        <f t="shared" si="3"/>
        <v>258.95999999999998</v>
      </c>
      <c r="G45" s="78">
        <f t="shared" si="2"/>
        <v>2554.349909216714</v>
      </c>
    </row>
    <row r="46" spans="1:7" x14ac:dyDescent="0.25">
      <c r="A46" s="76">
        <f t="shared" si="4"/>
        <v>45139</v>
      </c>
      <c r="B46" s="77">
        <v>32</v>
      </c>
      <c r="C46" s="65">
        <f t="shared" si="5"/>
        <v>2554.349909216714</v>
      </c>
      <c r="D46" s="78">
        <f t="shared" si="0"/>
        <v>6.39</v>
      </c>
      <c r="E46" s="78">
        <f t="shared" si="1"/>
        <v>252.57450156627783</v>
      </c>
      <c r="F46" s="78">
        <f t="shared" si="3"/>
        <v>258.95999999999998</v>
      </c>
      <c r="G46" s="78">
        <f t="shared" si="2"/>
        <v>2301.7754076504361</v>
      </c>
    </row>
    <row r="47" spans="1:7" x14ac:dyDescent="0.25">
      <c r="A47" s="76">
        <f t="shared" si="4"/>
        <v>45170</v>
      </c>
      <c r="B47" s="77">
        <v>33</v>
      </c>
      <c r="C47" s="65">
        <f t="shared" si="5"/>
        <v>2301.7754076504361</v>
      </c>
      <c r="D47" s="78">
        <f t="shared" si="0"/>
        <v>5.75</v>
      </c>
      <c r="E47" s="78">
        <f t="shared" si="1"/>
        <v>253.20593782019355</v>
      </c>
      <c r="F47" s="78">
        <f t="shared" si="3"/>
        <v>258.95999999999998</v>
      </c>
      <c r="G47" s="78">
        <f t="shared" si="2"/>
        <v>2048.5694698302427</v>
      </c>
    </row>
    <row r="48" spans="1:7" x14ac:dyDescent="0.25">
      <c r="A48" s="76">
        <f t="shared" si="4"/>
        <v>45200</v>
      </c>
      <c r="B48" s="77">
        <v>34</v>
      </c>
      <c r="C48" s="65">
        <f t="shared" si="5"/>
        <v>2048.5694698302427</v>
      </c>
      <c r="D48" s="78">
        <f t="shared" si="0"/>
        <v>5.12</v>
      </c>
      <c r="E48" s="78">
        <f t="shared" si="1"/>
        <v>253.83895266474403</v>
      </c>
      <c r="F48" s="78">
        <f t="shared" si="3"/>
        <v>258.95999999999998</v>
      </c>
      <c r="G48" s="78">
        <f t="shared" si="2"/>
        <v>1794.7305171654987</v>
      </c>
    </row>
    <row r="49" spans="1:7" x14ac:dyDescent="0.25">
      <c r="A49" s="76">
        <f t="shared" si="4"/>
        <v>45231</v>
      </c>
      <c r="B49" s="77">
        <v>35</v>
      </c>
      <c r="C49" s="65">
        <f t="shared" si="5"/>
        <v>1794.7305171654987</v>
      </c>
      <c r="D49" s="78">
        <f t="shared" si="0"/>
        <v>4.49</v>
      </c>
      <c r="E49" s="78">
        <f t="shared" si="1"/>
        <v>254.4735500464059</v>
      </c>
      <c r="F49" s="78">
        <f t="shared" si="3"/>
        <v>258.95999999999998</v>
      </c>
      <c r="G49" s="78">
        <f t="shared" si="2"/>
        <v>1540.2569671190927</v>
      </c>
    </row>
    <row r="50" spans="1:7" x14ac:dyDescent="0.25">
      <c r="A50" s="76">
        <f t="shared" si="4"/>
        <v>45261</v>
      </c>
      <c r="B50" s="77">
        <v>36</v>
      </c>
      <c r="C50" s="65">
        <f t="shared" si="5"/>
        <v>1540.2569671190927</v>
      </c>
      <c r="D50" s="78">
        <f t="shared" si="0"/>
        <v>3.85</v>
      </c>
      <c r="E50" s="78">
        <f t="shared" si="1"/>
        <v>255.10973392152192</v>
      </c>
      <c r="F50" s="78">
        <f t="shared" si="3"/>
        <v>258.95999999999998</v>
      </c>
      <c r="G50" s="78">
        <f t="shared" si="2"/>
        <v>1285.1472331975708</v>
      </c>
    </row>
    <row r="51" spans="1:7" x14ac:dyDescent="0.25">
      <c r="A51" s="76">
        <f t="shared" si="4"/>
        <v>45292</v>
      </c>
      <c r="B51" s="77">
        <v>37</v>
      </c>
      <c r="C51" s="65">
        <f t="shared" si="5"/>
        <v>1285.1472331975708</v>
      </c>
      <c r="D51" s="78">
        <f t="shared" si="0"/>
        <v>3.21</v>
      </c>
      <c r="E51" s="78">
        <f t="shared" si="1"/>
        <v>255.74750825632572</v>
      </c>
      <c r="F51" s="78">
        <f t="shared" si="3"/>
        <v>258.95999999999998</v>
      </c>
      <c r="G51" s="78">
        <f t="shared" si="2"/>
        <v>1029.399724941245</v>
      </c>
    </row>
    <row r="52" spans="1:7" x14ac:dyDescent="0.25">
      <c r="A52" s="76">
        <f t="shared" si="4"/>
        <v>45323</v>
      </c>
      <c r="B52" s="77">
        <v>38</v>
      </c>
      <c r="C52" s="65">
        <f t="shared" si="5"/>
        <v>1029.399724941245</v>
      </c>
      <c r="D52" s="78">
        <f t="shared" si="0"/>
        <v>2.57</v>
      </c>
      <c r="E52" s="78">
        <f t="shared" si="1"/>
        <v>256.38687702696649</v>
      </c>
      <c r="F52" s="78">
        <f t="shared" si="3"/>
        <v>258.95999999999998</v>
      </c>
      <c r="G52" s="78">
        <f t="shared" si="2"/>
        <v>773.01284791427861</v>
      </c>
    </row>
    <row r="53" spans="1:7" x14ac:dyDescent="0.25">
      <c r="A53" s="76">
        <f t="shared" si="4"/>
        <v>45352</v>
      </c>
      <c r="B53" s="77">
        <v>39</v>
      </c>
      <c r="C53" s="65">
        <f t="shared" si="5"/>
        <v>773.01284791427861</v>
      </c>
      <c r="D53" s="78">
        <f t="shared" si="0"/>
        <v>1.93</v>
      </c>
      <c r="E53" s="78">
        <f t="shared" si="1"/>
        <v>257.02784421953396</v>
      </c>
      <c r="F53" s="78">
        <f t="shared" si="3"/>
        <v>258.95999999999998</v>
      </c>
      <c r="G53" s="78">
        <f t="shared" si="2"/>
        <v>515.98500369474459</v>
      </c>
    </row>
    <row r="54" spans="1:7" x14ac:dyDescent="0.25">
      <c r="A54" s="76">
        <f t="shared" si="4"/>
        <v>45383</v>
      </c>
      <c r="B54" s="77">
        <v>40</v>
      </c>
      <c r="C54" s="65">
        <f t="shared" si="5"/>
        <v>515.98500369474459</v>
      </c>
      <c r="D54" s="78">
        <f t="shared" si="0"/>
        <v>1.29</v>
      </c>
      <c r="E54" s="78">
        <f t="shared" si="1"/>
        <v>257.67041383008279</v>
      </c>
      <c r="F54" s="78">
        <f t="shared" si="3"/>
        <v>258.95999999999998</v>
      </c>
      <c r="G54" s="78">
        <f t="shared" si="2"/>
        <v>258.3145898646618</v>
      </c>
    </row>
    <row r="55" spans="1:7" x14ac:dyDescent="0.25">
      <c r="A55" s="76">
        <f t="shared" si="4"/>
        <v>45413</v>
      </c>
      <c r="B55" s="77">
        <v>41</v>
      </c>
      <c r="C55" s="65">
        <f t="shared" si="5"/>
        <v>258.3145898646618</v>
      </c>
      <c r="D55" s="78">
        <f t="shared" si="0"/>
        <v>0.65</v>
      </c>
      <c r="E55" s="78">
        <f t="shared" si="1"/>
        <v>258.31458986465799</v>
      </c>
      <c r="F55" s="78">
        <f t="shared" si="3"/>
        <v>258.95999999999998</v>
      </c>
      <c r="G55" s="110">
        <f t="shared" si="2"/>
        <v>3.808509063674137E-12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3917-F638-4742-BE5B-B8D0C1934237}">
  <dimension ref="A1:P143"/>
  <sheetViews>
    <sheetView workbookViewId="0">
      <selection activeCell="M35" sqref="M35"/>
    </sheetView>
  </sheetViews>
  <sheetFormatPr defaultRowHeight="15" x14ac:dyDescent="0.25"/>
  <cols>
    <col min="1" max="1" width="9.140625" style="71"/>
    <col min="2" max="2" width="7.85546875" style="71" customWidth="1"/>
    <col min="3" max="3" width="14.7109375" style="71" customWidth="1"/>
    <col min="4" max="4" width="14.28515625" style="71" customWidth="1"/>
    <col min="5" max="6" width="14.7109375" style="71" customWidth="1"/>
    <col min="7" max="7" width="14.7109375" style="84" customWidth="1"/>
    <col min="8" max="257" width="9.140625" style="71"/>
    <col min="258" max="258" width="7.85546875" style="71" customWidth="1"/>
    <col min="259" max="259" width="14.7109375" style="71" customWidth="1"/>
    <col min="260" max="260" width="14.28515625" style="71" customWidth="1"/>
    <col min="261" max="263" width="14.7109375" style="71" customWidth="1"/>
    <col min="264" max="513" width="9.140625" style="71"/>
    <col min="514" max="514" width="7.85546875" style="71" customWidth="1"/>
    <col min="515" max="515" width="14.7109375" style="71" customWidth="1"/>
    <col min="516" max="516" width="14.28515625" style="71" customWidth="1"/>
    <col min="517" max="519" width="14.7109375" style="71" customWidth="1"/>
    <col min="520" max="769" width="9.140625" style="71"/>
    <col min="770" max="770" width="7.85546875" style="71" customWidth="1"/>
    <col min="771" max="771" width="14.7109375" style="71" customWidth="1"/>
    <col min="772" max="772" width="14.28515625" style="71" customWidth="1"/>
    <col min="773" max="775" width="14.7109375" style="71" customWidth="1"/>
    <col min="776" max="1025" width="9.140625" style="71"/>
    <col min="1026" max="1026" width="7.85546875" style="71" customWidth="1"/>
    <col min="1027" max="1027" width="14.7109375" style="71" customWidth="1"/>
    <col min="1028" max="1028" width="14.28515625" style="71" customWidth="1"/>
    <col min="1029" max="1031" width="14.7109375" style="71" customWidth="1"/>
    <col min="1032" max="1281" width="9.140625" style="71"/>
    <col min="1282" max="1282" width="7.85546875" style="71" customWidth="1"/>
    <col min="1283" max="1283" width="14.7109375" style="71" customWidth="1"/>
    <col min="1284" max="1284" width="14.28515625" style="71" customWidth="1"/>
    <col min="1285" max="1287" width="14.7109375" style="71" customWidth="1"/>
    <col min="1288" max="1537" width="9.140625" style="71"/>
    <col min="1538" max="1538" width="7.85546875" style="71" customWidth="1"/>
    <col min="1539" max="1539" width="14.7109375" style="71" customWidth="1"/>
    <col min="1540" max="1540" width="14.28515625" style="71" customWidth="1"/>
    <col min="1541" max="1543" width="14.7109375" style="71" customWidth="1"/>
    <col min="1544" max="1793" width="9.140625" style="71"/>
    <col min="1794" max="1794" width="7.85546875" style="71" customWidth="1"/>
    <col min="1795" max="1795" width="14.7109375" style="71" customWidth="1"/>
    <col min="1796" max="1796" width="14.28515625" style="71" customWidth="1"/>
    <col min="1797" max="1799" width="14.7109375" style="71" customWidth="1"/>
    <col min="1800" max="2049" width="9.140625" style="71"/>
    <col min="2050" max="2050" width="7.85546875" style="71" customWidth="1"/>
    <col min="2051" max="2051" width="14.7109375" style="71" customWidth="1"/>
    <col min="2052" max="2052" width="14.28515625" style="71" customWidth="1"/>
    <col min="2053" max="2055" width="14.7109375" style="71" customWidth="1"/>
    <col min="2056" max="2305" width="9.140625" style="71"/>
    <col min="2306" max="2306" width="7.85546875" style="71" customWidth="1"/>
    <col min="2307" max="2307" width="14.7109375" style="71" customWidth="1"/>
    <col min="2308" max="2308" width="14.28515625" style="71" customWidth="1"/>
    <col min="2309" max="2311" width="14.7109375" style="71" customWidth="1"/>
    <col min="2312" max="2561" width="9.140625" style="71"/>
    <col min="2562" max="2562" width="7.85546875" style="71" customWidth="1"/>
    <col min="2563" max="2563" width="14.7109375" style="71" customWidth="1"/>
    <col min="2564" max="2564" width="14.28515625" style="71" customWidth="1"/>
    <col min="2565" max="2567" width="14.7109375" style="71" customWidth="1"/>
    <col min="2568" max="2817" width="9.140625" style="71"/>
    <col min="2818" max="2818" width="7.85546875" style="71" customWidth="1"/>
    <col min="2819" max="2819" width="14.7109375" style="71" customWidth="1"/>
    <col min="2820" max="2820" width="14.28515625" style="71" customWidth="1"/>
    <col min="2821" max="2823" width="14.7109375" style="71" customWidth="1"/>
    <col min="2824" max="3073" width="9.140625" style="71"/>
    <col min="3074" max="3074" width="7.85546875" style="71" customWidth="1"/>
    <col min="3075" max="3075" width="14.7109375" style="71" customWidth="1"/>
    <col min="3076" max="3076" width="14.28515625" style="71" customWidth="1"/>
    <col min="3077" max="3079" width="14.7109375" style="71" customWidth="1"/>
    <col min="3080" max="3329" width="9.140625" style="71"/>
    <col min="3330" max="3330" width="7.85546875" style="71" customWidth="1"/>
    <col min="3331" max="3331" width="14.7109375" style="71" customWidth="1"/>
    <col min="3332" max="3332" width="14.28515625" style="71" customWidth="1"/>
    <col min="3333" max="3335" width="14.7109375" style="71" customWidth="1"/>
    <col min="3336" max="3585" width="9.140625" style="71"/>
    <col min="3586" max="3586" width="7.85546875" style="71" customWidth="1"/>
    <col min="3587" max="3587" width="14.7109375" style="71" customWidth="1"/>
    <col min="3588" max="3588" width="14.28515625" style="71" customWidth="1"/>
    <col min="3589" max="3591" width="14.7109375" style="71" customWidth="1"/>
    <col min="3592" max="3841" width="9.140625" style="71"/>
    <col min="3842" max="3842" width="7.85546875" style="71" customWidth="1"/>
    <col min="3843" max="3843" width="14.7109375" style="71" customWidth="1"/>
    <col min="3844" max="3844" width="14.28515625" style="71" customWidth="1"/>
    <col min="3845" max="3847" width="14.7109375" style="71" customWidth="1"/>
    <col min="3848" max="4097" width="9.140625" style="71"/>
    <col min="4098" max="4098" width="7.85546875" style="71" customWidth="1"/>
    <col min="4099" max="4099" width="14.7109375" style="71" customWidth="1"/>
    <col min="4100" max="4100" width="14.28515625" style="71" customWidth="1"/>
    <col min="4101" max="4103" width="14.7109375" style="71" customWidth="1"/>
    <col min="4104" max="4353" width="9.140625" style="71"/>
    <col min="4354" max="4354" width="7.85546875" style="71" customWidth="1"/>
    <col min="4355" max="4355" width="14.7109375" style="71" customWidth="1"/>
    <col min="4356" max="4356" width="14.28515625" style="71" customWidth="1"/>
    <col min="4357" max="4359" width="14.7109375" style="71" customWidth="1"/>
    <col min="4360" max="4609" width="9.140625" style="71"/>
    <col min="4610" max="4610" width="7.85546875" style="71" customWidth="1"/>
    <col min="4611" max="4611" width="14.7109375" style="71" customWidth="1"/>
    <col min="4612" max="4612" width="14.28515625" style="71" customWidth="1"/>
    <col min="4613" max="4615" width="14.7109375" style="71" customWidth="1"/>
    <col min="4616" max="4865" width="9.140625" style="71"/>
    <col min="4866" max="4866" width="7.85546875" style="71" customWidth="1"/>
    <col min="4867" max="4867" width="14.7109375" style="71" customWidth="1"/>
    <col min="4868" max="4868" width="14.28515625" style="71" customWidth="1"/>
    <col min="4869" max="4871" width="14.7109375" style="71" customWidth="1"/>
    <col min="4872" max="5121" width="9.140625" style="71"/>
    <col min="5122" max="5122" width="7.85546875" style="71" customWidth="1"/>
    <col min="5123" max="5123" width="14.7109375" style="71" customWidth="1"/>
    <col min="5124" max="5124" width="14.28515625" style="71" customWidth="1"/>
    <col min="5125" max="5127" width="14.7109375" style="71" customWidth="1"/>
    <col min="5128" max="5377" width="9.140625" style="71"/>
    <col min="5378" max="5378" width="7.85546875" style="71" customWidth="1"/>
    <col min="5379" max="5379" width="14.7109375" style="71" customWidth="1"/>
    <col min="5380" max="5380" width="14.28515625" style="71" customWidth="1"/>
    <col min="5381" max="5383" width="14.7109375" style="71" customWidth="1"/>
    <col min="5384" max="5633" width="9.140625" style="71"/>
    <col min="5634" max="5634" width="7.85546875" style="71" customWidth="1"/>
    <col min="5635" max="5635" width="14.7109375" style="71" customWidth="1"/>
    <col min="5636" max="5636" width="14.28515625" style="71" customWidth="1"/>
    <col min="5637" max="5639" width="14.7109375" style="71" customWidth="1"/>
    <col min="5640" max="5889" width="9.140625" style="71"/>
    <col min="5890" max="5890" width="7.85546875" style="71" customWidth="1"/>
    <col min="5891" max="5891" width="14.7109375" style="71" customWidth="1"/>
    <col min="5892" max="5892" width="14.28515625" style="71" customWidth="1"/>
    <col min="5893" max="5895" width="14.7109375" style="71" customWidth="1"/>
    <col min="5896" max="6145" width="9.140625" style="71"/>
    <col min="6146" max="6146" width="7.85546875" style="71" customWidth="1"/>
    <col min="6147" max="6147" width="14.7109375" style="71" customWidth="1"/>
    <col min="6148" max="6148" width="14.28515625" style="71" customWidth="1"/>
    <col min="6149" max="6151" width="14.7109375" style="71" customWidth="1"/>
    <col min="6152" max="6401" width="9.140625" style="71"/>
    <col min="6402" max="6402" width="7.85546875" style="71" customWidth="1"/>
    <col min="6403" max="6403" width="14.7109375" style="71" customWidth="1"/>
    <col min="6404" max="6404" width="14.28515625" style="71" customWidth="1"/>
    <col min="6405" max="6407" width="14.7109375" style="71" customWidth="1"/>
    <col min="6408" max="6657" width="9.140625" style="71"/>
    <col min="6658" max="6658" width="7.85546875" style="71" customWidth="1"/>
    <col min="6659" max="6659" width="14.7109375" style="71" customWidth="1"/>
    <col min="6660" max="6660" width="14.28515625" style="71" customWidth="1"/>
    <col min="6661" max="6663" width="14.7109375" style="71" customWidth="1"/>
    <col min="6664" max="6913" width="9.140625" style="71"/>
    <col min="6914" max="6914" width="7.85546875" style="71" customWidth="1"/>
    <col min="6915" max="6915" width="14.7109375" style="71" customWidth="1"/>
    <col min="6916" max="6916" width="14.28515625" style="71" customWidth="1"/>
    <col min="6917" max="6919" width="14.7109375" style="71" customWidth="1"/>
    <col min="6920" max="7169" width="9.140625" style="71"/>
    <col min="7170" max="7170" width="7.85546875" style="71" customWidth="1"/>
    <col min="7171" max="7171" width="14.7109375" style="71" customWidth="1"/>
    <col min="7172" max="7172" width="14.28515625" style="71" customWidth="1"/>
    <col min="7173" max="7175" width="14.7109375" style="71" customWidth="1"/>
    <col min="7176" max="7425" width="9.140625" style="71"/>
    <col min="7426" max="7426" width="7.85546875" style="71" customWidth="1"/>
    <col min="7427" max="7427" width="14.7109375" style="71" customWidth="1"/>
    <col min="7428" max="7428" width="14.28515625" style="71" customWidth="1"/>
    <col min="7429" max="7431" width="14.7109375" style="71" customWidth="1"/>
    <col min="7432" max="7681" width="9.140625" style="71"/>
    <col min="7682" max="7682" width="7.85546875" style="71" customWidth="1"/>
    <col min="7683" max="7683" width="14.7109375" style="71" customWidth="1"/>
    <col min="7684" max="7684" width="14.28515625" style="71" customWidth="1"/>
    <col min="7685" max="7687" width="14.7109375" style="71" customWidth="1"/>
    <col min="7688" max="7937" width="9.140625" style="71"/>
    <col min="7938" max="7938" width="7.85546875" style="71" customWidth="1"/>
    <col min="7939" max="7939" width="14.7109375" style="71" customWidth="1"/>
    <col min="7940" max="7940" width="14.28515625" style="71" customWidth="1"/>
    <col min="7941" max="7943" width="14.7109375" style="71" customWidth="1"/>
    <col min="7944" max="8193" width="9.140625" style="71"/>
    <col min="8194" max="8194" width="7.85546875" style="71" customWidth="1"/>
    <col min="8195" max="8195" width="14.7109375" style="71" customWidth="1"/>
    <col min="8196" max="8196" width="14.28515625" style="71" customWidth="1"/>
    <col min="8197" max="8199" width="14.7109375" style="71" customWidth="1"/>
    <col min="8200" max="8449" width="9.140625" style="71"/>
    <col min="8450" max="8450" width="7.85546875" style="71" customWidth="1"/>
    <col min="8451" max="8451" width="14.7109375" style="71" customWidth="1"/>
    <col min="8452" max="8452" width="14.28515625" style="71" customWidth="1"/>
    <col min="8453" max="8455" width="14.7109375" style="71" customWidth="1"/>
    <col min="8456" max="8705" width="9.140625" style="71"/>
    <col min="8706" max="8706" width="7.85546875" style="71" customWidth="1"/>
    <col min="8707" max="8707" width="14.7109375" style="71" customWidth="1"/>
    <col min="8708" max="8708" width="14.28515625" style="71" customWidth="1"/>
    <col min="8709" max="8711" width="14.7109375" style="71" customWidth="1"/>
    <col min="8712" max="8961" width="9.140625" style="71"/>
    <col min="8962" max="8962" width="7.85546875" style="71" customWidth="1"/>
    <col min="8963" max="8963" width="14.7109375" style="71" customWidth="1"/>
    <col min="8964" max="8964" width="14.28515625" style="71" customWidth="1"/>
    <col min="8965" max="8967" width="14.7109375" style="71" customWidth="1"/>
    <col min="8968" max="9217" width="9.140625" style="71"/>
    <col min="9218" max="9218" width="7.85546875" style="71" customWidth="1"/>
    <col min="9219" max="9219" width="14.7109375" style="71" customWidth="1"/>
    <col min="9220" max="9220" width="14.28515625" style="71" customWidth="1"/>
    <col min="9221" max="9223" width="14.7109375" style="71" customWidth="1"/>
    <col min="9224" max="9473" width="9.140625" style="71"/>
    <col min="9474" max="9474" width="7.85546875" style="71" customWidth="1"/>
    <col min="9475" max="9475" width="14.7109375" style="71" customWidth="1"/>
    <col min="9476" max="9476" width="14.28515625" style="71" customWidth="1"/>
    <col min="9477" max="9479" width="14.7109375" style="71" customWidth="1"/>
    <col min="9480" max="9729" width="9.140625" style="71"/>
    <col min="9730" max="9730" width="7.85546875" style="71" customWidth="1"/>
    <col min="9731" max="9731" width="14.7109375" style="71" customWidth="1"/>
    <col min="9732" max="9732" width="14.28515625" style="71" customWidth="1"/>
    <col min="9733" max="9735" width="14.7109375" style="71" customWidth="1"/>
    <col min="9736" max="9985" width="9.140625" style="71"/>
    <col min="9986" max="9986" width="7.85546875" style="71" customWidth="1"/>
    <col min="9987" max="9987" width="14.7109375" style="71" customWidth="1"/>
    <col min="9988" max="9988" width="14.28515625" style="71" customWidth="1"/>
    <col min="9989" max="9991" width="14.7109375" style="71" customWidth="1"/>
    <col min="9992" max="10241" width="9.140625" style="71"/>
    <col min="10242" max="10242" width="7.85546875" style="71" customWidth="1"/>
    <col min="10243" max="10243" width="14.7109375" style="71" customWidth="1"/>
    <col min="10244" max="10244" width="14.28515625" style="71" customWidth="1"/>
    <col min="10245" max="10247" width="14.7109375" style="71" customWidth="1"/>
    <col min="10248" max="10497" width="9.140625" style="71"/>
    <col min="10498" max="10498" width="7.85546875" style="71" customWidth="1"/>
    <col min="10499" max="10499" width="14.7109375" style="71" customWidth="1"/>
    <col min="10500" max="10500" width="14.28515625" style="71" customWidth="1"/>
    <col min="10501" max="10503" width="14.7109375" style="71" customWidth="1"/>
    <col min="10504" max="10753" width="9.140625" style="71"/>
    <col min="10754" max="10754" width="7.85546875" style="71" customWidth="1"/>
    <col min="10755" max="10755" width="14.7109375" style="71" customWidth="1"/>
    <col min="10756" max="10756" width="14.28515625" style="71" customWidth="1"/>
    <col min="10757" max="10759" width="14.7109375" style="71" customWidth="1"/>
    <col min="10760" max="11009" width="9.140625" style="71"/>
    <col min="11010" max="11010" width="7.85546875" style="71" customWidth="1"/>
    <col min="11011" max="11011" width="14.7109375" style="71" customWidth="1"/>
    <col min="11012" max="11012" width="14.28515625" style="71" customWidth="1"/>
    <col min="11013" max="11015" width="14.7109375" style="71" customWidth="1"/>
    <col min="11016" max="11265" width="9.140625" style="71"/>
    <col min="11266" max="11266" width="7.85546875" style="71" customWidth="1"/>
    <col min="11267" max="11267" width="14.7109375" style="71" customWidth="1"/>
    <col min="11268" max="11268" width="14.28515625" style="71" customWidth="1"/>
    <col min="11269" max="11271" width="14.7109375" style="71" customWidth="1"/>
    <col min="11272" max="11521" width="9.140625" style="71"/>
    <col min="11522" max="11522" width="7.85546875" style="71" customWidth="1"/>
    <col min="11523" max="11523" width="14.7109375" style="71" customWidth="1"/>
    <col min="11524" max="11524" width="14.28515625" style="71" customWidth="1"/>
    <col min="11525" max="11527" width="14.7109375" style="71" customWidth="1"/>
    <col min="11528" max="11777" width="9.140625" style="71"/>
    <col min="11778" max="11778" width="7.85546875" style="71" customWidth="1"/>
    <col min="11779" max="11779" width="14.7109375" style="71" customWidth="1"/>
    <col min="11780" max="11780" width="14.28515625" style="71" customWidth="1"/>
    <col min="11781" max="11783" width="14.7109375" style="71" customWidth="1"/>
    <col min="11784" max="12033" width="9.140625" style="71"/>
    <col min="12034" max="12034" width="7.85546875" style="71" customWidth="1"/>
    <col min="12035" max="12035" width="14.7109375" style="71" customWidth="1"/>
    <col min="12036" max="12036" width="14.28515625" style="71" customWidth="1"/>
    <col min="12037" max="12039" width="14.7109375" style="71" customWidth="1"/>
    <col min="12040" max="12289" width="9.140625" style="71"/>
    <col min="12290" max="12290" width="7.85546875" style="71" customWidth="1"/>
    <col min="12291" max="12291" width="14.7109375" style="71" customWidth="1"/>
    <col min="12292" max="12292" width="14.28515625" style="71" customWidth="1"/>
    <col min="12293" max="12295" width="14.7109375" style="71" customWidth="1"/>
    <col min="12296" max="12545" width="9.140625" style="71"/>
    <col min="12546" max="12546" width="7.85546875" style="71" customWidth="1"/>
    <col min="12547" max="12547" width="14.7109375" style="71" customWidth="1"/>
    <col min="12548" max="12548" width="14.28515625" style="71" customWidth="1"/>
    <col min="12549" max="12551" width="14.7109375" style="71" customWidth="1"/>
    <col min="12552" max="12801" width="9.140625" style="71"/>
    <col min="12802" max="12802" width="7.85546875" style="71" customWidth="1"/>
    <col min="12803" max="12803" width="14.7109375" style="71" customWidth="1"/>
    <col min="12804" max="12804" width="14.28515625" style="71" customWidth="1"/>
    <col min="12805" max="12807" width="14.7109375" style="71" customWidth="1"/>
    <col min="12808" max="13057" width="9.140625" style="71"/>
    <col min="13058" max="13058" width="7.85546875" style="71" customWidth="1"/>
    <col min="13059" max="13059" width="14.7109375" style="71" customWidth="1"/>
    <col min="13060" max="13060" width="14.28515625" style="71" customWidth="1"/>
    <col min="13061" max="13063" width="14.7109375" style="71" customWidth="1"/>
    <col min="13064" max="13313" width="9.140625" style="71"/>
    <col min="13314" max="13314" width="7.85546875" style="71" customWidth="1"/>
    <col min="13315" max="13315" width="14.7109375" style="71" customWidth="1"/>
    <col min="13316" max="13316" width="14.28515625" style="71" customWidth="1"/>
    <col min="13317" max="13319" width="14.7109375" style="71" customWidth="1"/>
    <col min="13320" max="13569" width="9.140625" style="71"/>
    <col min="13570" max="13570" width="7.85546875" style="71" customWidth="1"/>
    <col min="13571" max="13571" width="14.7109375" style="71" customWidth="1"/>
    <col min="13572" max="13572" width="14.28515625" style="71" customWidth="1"/>
    <col min="13573" max="13575" width="14.7109375" style="71" customWidth="1"/>
    <col min="13576" max="13825" width="9.140625" style="71"/>
    <col min="13826" max="13826" width="7.85546875" style="71" customWidth="1"/>
    <col min="13827" max="13827" width="14.7109375" style="71" customWidth="1"/>
    <col min="13828" max="13828" width="14.28515625" style="71" customWidth="1"/>
    <col min="13829" max="13831" width="14.7109375" style="71" customWidth="1"/>
    <col min="13832" max="14081" width="9.140625" style="71"/>
    <col min="14082" max="14082" width="7.85546875" style="71" customWidth="1"/>
    <col min="14083" max="14083" width="14.7109375" style="71" customWidth="1"/>
    <col min="14084" max="14084" width="14.28515625" style="71" customWidth="1"/>
    <col min="14085" max="14087" width="14.7109375" style="71" customWidth="1"/>
    <col min="14088" max="14337" width="9.140625" style="71"/>
    <col min="14338" max="14338" width="7.85546875" style="71" customWidth="1"/>
    <col min="14339" max="14339" width="14.7109375" style="71" customWidth="1"/>
    <col min="14340" max="14340" width="14.28515625" style="71" customWidth="1"/>
    <col min="14341" max="14343" width="14.7109375" style="71" customWidth="1"/>
    <col min="14344" max="14593" width="9.140625" style="71"/>
    <col min="14594" max="14594" width="7.85546875" style="71" customWidth="1"/>
    <col min="14595" max="14595" width="14.7109375" style="71" customWidth="1"/>
    <col min="14596" max="14596" width="14.28515625" style="71" customWidth="1"/>
    <col min="14597" max="14599" width="14.7109375" style="71" customWidth="1"/>
    <col min="14600" max="14849" width="9.140625" style="71"/>
    <col min="14850" max="14850" width="7.85546875" style="71" customWidth="1"/>
    <col min="14851" max="14851" width="14.7109375" style="71" customWidth="1"/>
    <col min="14852" max="14852" width="14.28515625" style="71" customWidth="1"/>
    <col min="14853" max="14855" width="14.7109375" style="71" customWidth="1"/>
    <col min="14856" max="15105" width="9.140625" style="71"/>
    <col min="15106" max="15106" width="7.85546875" style="71" customWidth="1"/>
    <col min="15107" max="15107" width="14.7109375" style="71" customWidth="1"/>
    <col min="15108" max="15108" width="14.28515625" style="71" customWidth="1"/>
    <col min="15109" max="15111" width="14.7109375" style="71" customWidth="1"/>
    <col min="15112" max="15361" width="9.140625" style="71"/>
    <col min="15362" max="15362" width="7.85546875" style="71" customWidth="1"/>
    <col min="15363" max="15363" width="14.7109375" style="71" customWidth="1"/>
    <col min="15364" max="15364" width="14.28515625" style="71" customWidth="1"/>
    <col min="15365" max="15367" width="14.7109375" style="71" customWidth="1"/>
    <col min="15368" max="15617" width="9.140625" style="71"/>
    <col min="15618" max="15618" width="7.85546875" style="71" customWidth="1"/>
    <col min="15619" max="15619" width="14.7109375" style="71" customWidth="1"/>
    <col min="15620" max="15620" width="14.28515625" style="71" customWidth="1"/>
    <col min="15621" max="15623" width="14.7109375" style="71" customWidth="1"/>
    <col min="15624" max="15873" width="9.140625" style="71"/>
    <col min="15874" max="15874" width="7.85546875" style="71" customWidth="1"/>
    <col min="15875" max="15875" width="14.7109375" style="71" customWidth="1"/>
    <col min="15876" max="15876" width="14.28515625" style="71" customWidth="1"/>
    <col min="15877" max="15879" width="14.7109375" style="71" customWidth="1"/>
    <col min="15880" max="16129" width="9.140625" style="71"/>
    <col min="16130" max="16130" width="7.85546875" style="71" customWidth="1"/>
    <col min="16131" max="16131" width="14.7109375" style="71" customWidth="1"/>
    <col min="16132" max="16132" width="14.28515625" style="71" customWidth="1"/>
    <col min="16133" max="16135" width="14.7109375" style="71" customWidth="1"/>
    <col min="16136" max="16384" width="9.140625" style="71"/>
  </cols>
  <sheetData>
    <row r="1" spans="1:16" x14ac:dyDescent="0.25">
      <c r="A1" s="59"/>
      <c r="B1" s="59"/>
      <c r="C1" s="59"/>
      <c r="D1" s="59"/>
      <c r="E1" s="59"/>
      <c r="F1" s="59"/>
      <c r="G1" s="172"/>
    </row>
    <row r="2" spans="1:16" x14ac:dyDescent="0.25">
      <c r="A2" s="59"/>
      <c r="B2" s="59"/>
      <c r="C2" s="59"/>
      <c r="D2" s="59"/>
      <c r="E2" s="59"/>
      <c r="F2" s="61"/>
      <c r="G2" s="173"/>
    </row>
    <row r="3" spans="1:16" x14ac:dyDescent="0.25">
      <c r="A3" s="59"/>
      <c r="B3" s="59"/>
      <c r="C3" s="59"/>
      <c r="D3" s="59"/>
      <c r="E3" s="59"/>
      <c r="F3" s="61"/>
      <c r="G3" s="173"/>
    </row>
    <row r="4" spans="1:16" ht="21" x14ac:dyDescent="0.35">
      <c r="A4" s="59"/>
      <c r="B4" s="63" t="s">
        <v>77</v>
      </c>
      <c r="C4" s="59"/>
      <c r="D4" s="59"/>
      <c r="E4" s="64"/>
      <c r="F4" s="65"/>
      <c r="G4" s="174"/>
      <c r="K4" s="84"/>
      <c r="L4" s="83"/>
    </row>
    <row r="5" spans="1:16" x14ac:dyDescent="0.25">
      <c r="A5" s="59"/>
      <c r="B5" s="59"/>
      <c r="C5" s="59"/>
      <c r="D5" s="59"/>
      <c r="E5" s="59"/>
      <c r="F5" s="65"/>
      <c r="G5" s="175"/>
      <c r="K5" s="82"/>
      <c r="L5" s="83"/>
    </row>
    <row r="6" spans="1:16" x14ac:dyDescent="0.25">
      <c r="A6" s="59"/>
      <c r="B6" s="66" t="s">
        <v>55</v>
      </c>
      <c r="C6" s="67"/>
      <c r="D6" s="68"/>
      <c r="E6" s="105">
        <v>45231</v>
      </c>
      <c r="F6" s="69"/>
      <c r="G6" s="175"/>
      <c r="K6" s="94"/>
      <c r="L6" s="94"/>
    </row>
    <row r="7" spans="1:16" x14ac:dyDescent="0.25">
      <c r="A7" s="59"/>
      <c r="B7" s="70" t="s">
        <v>57</v>
      </c>
      <c r="C7" s="77"/>
      <c r="E7" s="95">
        <v>7</v>
      </c>
      <c r="F7" s="72" t="s">
        <v>58</v>
      </c>
      <c r="G7" s="175"/>
      <c r="J7" s="176"/>
      <c r="K7" s="80"/>
      <c r="L7" s="80"/>
    </row>
    <row r="8" spans="1:16" x14ac:dyDescent="0.25">
      <c r="A8" s="59"/>
      <c r="B8" s="70" t="s">
        <v>65</v>
      </c>
      <c r="C8" s="77"/>
      <c r="D8" s="96">
        <f>E6-1</f>
        <v>45230</v>
      </c>
      <c r="E8" s="97">
        <v>5207.3900000000003</v>
      </c>
      <c r="F8" s="72" t="s">
        <v>61</v>
      </c>
      <c r="G8" s="175"/>
      <c r="I8" s="84"/>
      <c r="J8" s="176"/>
      <c r="K8" s="80"/>
      <c r="L8" s="80"/>
    </row>
    <row r="9" spans="1:16" x14ac:dyDescent="0.25">
      <c r="A9" s="59"/>
      <c r="B9" s="70" t="s">
        <v>66</v>
      </c>
      <c r="C9" s="77"/>
      <c r="D9" s="96">
        <f>EOMONTH(D8,E7)</f>
        <v>45443</v>
      </c>
      <c r="E9" s="177">
        <v>0</v>
      </c>
      <c r="F9" s="72" t="s">
        <v>61</v>
      </c>
      <c r="G9" s="175"/>
      <c r="J9" s="176"/>
      <c r="K9" s="80"/>
      <c r="L9" s="80"/>
    </row>
    <row r="10" spans="1:16" x14ac:dyDescent="0.25">
      <c r="A10" s="59"/>
      <c r="B10" s="70" t="s">
        <v>64</v>
      </c>
      <c r="C10" s="77"/>
      <c r="E10" s="106">
        <v>1</v>
      </c>
      <c r="F10" s="72"/>
      <c r="G10" s="175"/>
      <c r="J10" s="176"/>
      <c r="K10" s="81"/>
      <c r="L10" s="81"/>
    </row>
    <row r="11" spans="1:16" x14ac:dyDescent="0.25">
      <c r="A11" s="59"/>
      <c r="B11" s="107" t="s">
        <v>80</v>
      </c>
      <c r="C11" s="108"/>
      <c r="D11" s="109"/>
      <c r="E11" s="178">
        <v>5.7000000000000002E-2</v>
      </c>
      <c r="F11" s="73"/>
      <c r="G11" s="179"/>
      <c r="K11" s="80"/>
      <c r="L11" s="80"/>
      <c r="M11" s="81"/>
      <c r="P11" s="180"/>
    </row>
    <row r="12" spans="1:16" x14ac:dyDescent="0.25">
      <c r="A12" s="59"/>
      <c r="B12" s="95"/>
      <c r="C12" s="77"/>
      <c r="E12" s="99"/>
      <c r="F12" s="95"/>
      <c r="G12" s="179"/>
      <c r="K12" s="80"/>
      <c r="L12" s="80"/>
      <c r="M12" s="81"/>
    </row>
    <row r="13" spans="1:16" x14ac:dyDescent="0.25">
      <c r="G13" s="83"/>
      <c r="L13" s="80"/>
      <c r="M13" s="81"/>
    </row>
    <row r="14" spans="1:16" ht="15.75" thickBot="1" x14ac:dyDescent="0.3">
      <c r="A14" s="75" t="s">
        <v>68</v>
      </c>
      <c r="B14" s="75" t="s">
        <v>69</v>
      </c>
      <c r="C14" s="75" t="s">
        <v>70</v>
      </c>
      <c r="D14" s="75" t="s">
        <v>71</v>
      </c>
      <c r="E14" s="75" t="s">
        <v>72</v>
      </c>
      <c r="F14" s="75" t="s">
        <v>73</v>
      </c>
      <c r="G14" s="181" t="s">
        <v>74</v>
      </c>
      <c r="K14" s="80"/>
      <c r="L14" s="80"/>
      <c r="M14" s="81"/>
    </row>
    <row r="15" spans="1:16" x14ac:dyDescent="0.25">
      <c r="A15" s="76">
        <f>IF(B15="","",E6)</f>
        <v>45231</v>
      </c>
      <c r="B15" s="77">
        <f>IF(E7&gt;0,1,"")</f>
        <v>1</v>
      </c>
      <c r="C15" s="65">
        <f>IF(B15="","",E8)</f>
        <v>5207.3900000000003</v>
      </c>
      <c r="D15" s="78">
        <f>IF(B15="","",IPMT($E$11/12,B15,2,-$E$8,1150,0))</f>
        <v>24.7351025</v>
      </c>
      <c r="E15" s="78">
        <f>IF(B15="","",PPMT($E$11/12,B15,2,-$E$8,1150,0))</f>
        <v>2023.8882653697474</v>
      </c>
      <c r="F15" s="78">
        <f>IF(B15="","",SUM(D15:E15))</f>
        <v>2048.6233678697472</v>
      </c>
      <c r="G15" s="65">
        <f>IF(B15="","",SUM(C15)-SUM(E15))</f>
        <v>3183.5017346302529</v>
      </c>
      <c r="K15" s="80"/>
      <c r="L15" s="80"/>
      <c r="M15" s="81"/>
    </row>
    <row r="16" spans="1:16" x14ac:dyDescent="0.25">
      <c r="A16" s="76">
        <f>IF(B16="","",EDATE(A15,1))</f>
        <v>45261</v>
      </c>
      <c r="B16" s="77">
        <f>IF(B15="","",IF(SUM(B15)+1&lt;=$E$7,SUM(B15)+1,""))</f>
        <v>2</v>
      </c>
      <c r="C16" s="65">
        <f>IF(B16="","",G15)</f>
        <v>3183.5017346302529</v>
      </c>
      <c r="D16" s="78">
        <f>IF(B16="","",IPMT($E$11/12,B16,2,-$E$8,1150,0))</f>
        <v>15.121633239493706</v>
      </c>
      <c r="E16" s="78">
        <f>IF(B16="","",PPMT($E$11/12,B16,2,-$E$8,1150,0))</f>
        <v>2033.5017346302536</v>
      </c>
      <c r="F16" s="78">
        <f t="shared" ref="F16" si="0">IF(B16="","",SUM(D16:E16))</f>
        <v>2048.6233678697472</v>
      </c>
      <c r="G16" s="65">
        <f t="shared" ref="G16:G79" si="1">IF(B16="","",SUM(C16)-SUM(E16))</f>
        <v>1149.9999999999993</v>
      </c>
      <c r="K16" s="80"/>
      <c r="L16" s="80"/>
      <c r="M16" s="81"/>
    </row>
    <row r="17" spans="1:13" x14ac:dyDescent="0.25">
      <c r="A17" s="76">
        <f t="shared" ref="A17:A80" si="2">IF(B17="","",EDATE(A16,1))</f>
        <v>45292</v>
      </c>
      <c r="B17" s="77">
        <f t="shared" ref="B17:B80" si="3">IF(B16="","",IF(SUM(B16)+1&lt;=$E$7,SUM(B16)+1,""))</f>
        <v>3</v>
      </c>
      <c r="C17" s="65">
        <f t="shared" ref="C17:C80" si="4">IF(B17="","",G16)</f>
        <v>1149.9999999999993</v>
      </c>
      <c r="D17" s="78">
        <f>IF(B17="","",IPMT($E$11/12,B17-2,$E$7-2,-$C$17,$E$9,0))</f>
        <v>5.4624999999999968</v>
      </c>
      <c r="E17" s="78">
        <f>IF(B17="","",PPMT($E$11/12,B17-2,$E$7-2,-$C$17,$E$9,0))</f>
        <v>227.82535407749489</v>
      </c>
      <c r="F17" s="78">
        <f t="shared" ref="F17:F80" si="5">IF(B17="","",SUM(D17:E17))</f>
        <v>233.2878540774949</v>
      </c>
      <c r="G17" s="65">
        <f t="shared" si="1"/>
        <v>922.1746459225044</v>
      </c>
      <c r="K17" s="80"/>
      <c r="L17" s="80"/>
      <c r="M17" s="81"/>
    </row>
    <row r="18" spans="1:13" x14ac:dyDescent="0.25">
      <c r="A18" s="76">
        <f t="shared" si="2"/>
        <v>45323</v>
      </c>
      <c r="B18" s="77">
        <f t="shared" si="3"/>
        <v>4</v>
      </c>
      <c r="C18" s="65">
        <f t="shared" si="4"/>
        <v>922.1746459225044</v>
      </c>
      <c r="D18" s="78">
        <f t="shared" ref="D18:D81" si="6">IF(B18="","",IPMT($E$11/12,B18-2,$E$7-2,-$C$17,$E$9,0))</f>
        <v>4.3803295681318959</v>
      </c>
      <c r="E18" s="78">
        <f t="shared" ref="E18:E81" si="7">IF(B18="","",PPMT($E$11/12,B18-2,$E$7-2,-$C$17,$E$9,0))</f>
        <v>228.90752450936301</v>
      </c>
      <c r="F18" s="78">
        <f t="shared" si="5"/>
        <v>233.2878540774949</v>
      </c>
      <c r="G18" s="65">
        <f t="shared" si="1"/>
        <v>693.26712141314135</v>
      </c>
      <c r="K18" s="80"/>
      <c r="L18" s="80"/>
      <c r="M18" s="81"/>
    </row>
    <row r="19" spans="1:13" x14ac:dyDescent="0.25">
      <c r="A19" s="76">
        <f t="shared" si="2"/>
        <v>45352</v>
      </c>
      <c r="B19" s="77">
        <f t="shared" si="3"/>
        <v>5</v>
      </c>
      <c r="C19" s="65">
        <f t="shared" si="4"/>
        <v>693.26712141314135</v>
      </c>
      <c r="D19" s="78">
        <f t="shared" si="6"/>
        <v>3.2930188267124221</v>
      </c>
      <c r="E19" s="78">
        <f t="shared" si="7"/>
        <v>229.99483525078247</v>
      </c>
      <c r="F19" s="78">
        <f t="shared" si="5"/>
        <v>233.2878540774949</v>
      </c>
      <c r="G19" s="65">
        <f t="shared" si="1"/>
        <v>463.27228616235891</v>
      </c>
      <c r="K19" s="80"/>
      <c r="L19" s="80"/>
      <c r="M19" s="81"/>
    </row>
    <row r="20" spans="1:13" x14ac:dyDescent="0.25">
      <c r="A20" s="76">
        <f t="shared" si="2"/>
        <v>45383</v>
      </c>
      <c r="B20" s="77">
        <f t="shared" si="3"/>
        <v>6</v>
      </c>
      <c r="C20" s="65">
        <f t="shared" si="4"/>
        <v>463.27228616235891</v>
      </c>
      <c r="D20" s="78">
        <f t="shared" si="6"/>
        <v>2.2005433592712045</v>
      </c>
      <c r="E20" s="78">
        <f t="shared" si="7"/>
        <v>231.08731071822368</v>
      </c>
      <c r="F20" s="78">
        <f t="shared" si="5"/>
        <v>233.28785407749487</v>
      </c>
      <c r="G20" s="65">
        <f t="shared" si="1"/>
        <v>232.18497544413523</v>
      </c>
      <c r="K20" s="80"/>
      <c r="L20" s="80"/>
      <c r="M20" s="81"/>
    </row>
    <row r="21" spans="1:13" x14ac:dyDescent="0.25">
      <c r="A21" s="76">
        <f t="shared" si="2"/>
        <v>45413</v>
      </c>
      <c r="B21" s="77">
        <f t="shared" si="3"/>
        <v>7</v>
      </c>
      <c r="C21" s="65">
        <f t="shared" si="4"/>
        <v>232.18497544413523</v>
      </c>
      <c r="D21" s="78">
        <f t="shared" si="6"/>
        <v>1.1028786333596423</v>
      </c>
      <c r="E21" s="78">
        <f t="shared" si="7"/>
        <v>232.18497544413526</v>
      </c>
      <c r="F21" s="78">
        <f t="shared" si="5"/>
        <v>233.2878540774949</v>
      </c>
      <c r="G21" s="65">
        <f t="shared" si="1"/>
        <v>-2.8421709430404007E-14</v>
      </c>
      <c r="K21" s="80"/>
      <c r="L21" s="80"/>
      <c r="M21" s="81"/>
    </row>
    <row r="22" spans="1:13" x14ac:dyDescent="0.25">
      <c r="A22" s="76" t="str">
        <f t="shared" si="2"/>
        <v/>
      </c>
      <c r="B22" s="77" t="str">
        <f t="shared" si="3"/>
        <v/>
      </c>
      <c r="C22" s="65" t="str">
        <f t="shared" si="4"/>
        <v/>
      </c>
      <c r="D22" s="78" t="str">
        <f t="shared" si="6"/>
        <v/>
      </c>
      <c r="E22" s="78" t="str">
        <f t="shared" si="7"/>
        <v/>
      </c>
      <c r="F22" s="78" t="str">
        <f t="shared" si="5"/>
        <v/>
      </c>
      <c r="G22" s="65" t="str">
        <f t="shared" si="1"/>
        <v/>
      </c>
      <c r="K22" s="80"/>
      <c r="L22" s="80"/>
      <c r="M22" s="81"/>
    </row>
    <row r="23" spans="1:13" x14ac:dyDescent="0.25">
      <c r="A23" s="76" t="str">
        <f t="shared" si="2"/>
        <v/>
      </c>
      <c r="B23" s="77" t="str">
        <f t="shared" si="3"/>
        <v/>
      </c>
      <c r="C23" s="65" t="str">
        <f t="shared" si="4"/>
        <v/>
      </c>
      <c r="D23" s="78" t="str">
        <f t="shared" si="6"/>
        <v/>
      </c>
      <c r="E23" s="78" t="str">
        <f t="shared" si="7"/>
        <v/>
      </c>
      <c r="F23" s="78" t="str">
        <f t="shared" si="5"/>
        <v/>
      </c>
      <c r="G23" s="65" t="str">
        <f t="shared" si="1"/>
        <v/>
      </c>
      <c r="K23" s="80"/>
      <c r="L23" s="80"/>
      <c r="M23" s="81"/>
    </row>
    <row r="24" spans="1:13" x14ac:dyDescent="0.25">
      <c r="A24" s="76" t="str">
        <f t="shared" si="2"/>
        <v/>
      </c>
      <c r="B24" s="77" t="str">
        <f t="shared" si="3"/>
        <v/>
      </c>
      <c r="C24" s="65" t="str">
        <f t="shared" si="4"/>
        <v/>
      </c>
      <c r="D24" s="78" t="str">
        <f t="shared" si="6"/>
        <v/>
      </c>
      <c r="E24" s="78" t="str">
        <f t="shared" si="7"/>
        <v/>
      </c>
      <c r="F24" s="78" t="str">
        <f t="shared" si="5"/>
        <v/>
      </c>
      <c r="G24" s="65" t="str">
        <f t="shared" si="1"/>
        <v/>
      </c>
      <c r="K24" s="80"/>
      <c r="L24" s="80"/>
      <c r="M24" s="81"/>
    </row>
    <row r="25" spans="1:13" x14ac:dyDescent="0.25">
      <c r="A25" s="76" t="str">
        <f t="shared" si="2"/>
        <v/>
      </c>
      <c r="B25" s="77" t="str">
        <f t="shared" si="3"/>
        <v/>
      </c>
      <c r="C25" s="65" t="str">
        <f t="shared" si="4"/>
        <v/>
      </c>
      <c r="D25" s="78" t="str">
        <f t="shared" si="6"/>
        <v/>
      </c>
      <c r="E25" s="78" t="str">
        <f t="shared" si="7"/>
        <v/>
      </c>
      <c r="F25" s="78" t="str">
        <f t="shared" si="5"/>
        <v/>
      </c>
      <c r="G25" s="65" t="str">
        <f t="shared" si="1"/>
        <v/>
      </c>
    </row>
    <row r="26" spans="1:13" x14ac:dyDescent="0.25">
      <c r="A26" s="76" t="str">
        <f t="shared" si="2"/>
        <v/>
      </c>
      <c r="B26" s="77" t="str">
        <f t="shared" si="3"/>
        <v/>
      </c>
      <c r="C26" s="65" t="str">
        <f t="shared" si="4"/>
        <v/>
      </c>
      <c r="D26" s="78" t="str">
        <f t="shared" si="6"/>
        <v/>
      </c>
      <c r="E26" s="78" t="str">
        <f t="shared" si="7"/>
        <v/>
      </c>
      <c r="F26" s="78" t="str">
        <f t="shared" si="5"/>
        <v/>
      </c>
      <c r="G26" s="65" t="str">
        <f t="shared" si="1"/>
        <v/>
      </c>
    </row>
    <row r="27" spans="1:13" x14ac:dyDescent="0.25">
      <c r="A27" s="76" t="str">
        <f t="shared" si="2"/>
        <v/>
      </c>
      <c r="B27" s="77" t="str">
        <f t="shared" si="3"/>
        <v/>
      </c>
      <c r="C27" s="65" t="str">
        <f t="shared" si="4"/>
        <v/>
      </c>
      <c r="D27" s="78" t="str">
        <f t="shared" si="6"/>
        <v/>
      </c>
      <c r="E27" s="78" t="str">
        <f t="shared" si="7"/>
        <v/>
      </c>
      <c r="F27" s="78" t="str">
        <f t="shared" si="5"/>
        <v/>
      </c>
      <c r="G27" s="65" t="str">
        <f t="shared" si="1"/>
        <v/>
      </c>
    </row>
    <row r="28" spans="1:13" x14ac:dyDescent="0.25">
      <c r="A28" s="76" t="str">
        <f t="shared" si="2"/>
        <v/>
      </c>
      <c r="B28" s="77" t="str">
        <f t="shared" si="3"/>
        <v/>
      </c>
      <c r="C28" s="65" t="str">
        <f t="shared" si="4"/>
        <v/>
      </c>
      <c r="D28" s="78" t="str">
        <f t="shared" si="6"/>
        <v/>
      </c>
      <c r="E28" s="78" t="str">
        <f t="shared" si="7"/>
        <v/>
      </c>
      <c r="F28" s="78" t="str">
        <f t="shared" si="5"/>
        <v/>
      </c>
      <c r="G28" s="65" t="str">
        <f t="shared" si="1"/>
        <v/>
      </c>
    </row>
    <row r="29" spans="1:13" x14ac:dyDescent="0.25">
      <c r="A29" s="76" t="str">
        <f t="shared" si="2"/>
        <v/>
      </c>
      <c r="B29" s="77" t="str">
        <f t="shared" si="3"/>
        <v/>
      </c>
      <c r="C29" s="65" t="str">
        <f t="shared" si="4"/>
        <v/>
      </c>
      <c r="D29" s="78" t="str">
        <f t="shared" si="6"/>
        <v/>
      </c>
      <c r="E29" s="78" t="str">
        <f t="shared" si="7"/>
        <v/>
      </c>
      <c r="F29" s="78" t="str">
        <f t="shared" si="5"/>
        <v/>
      </c>
      <c r="G29" s="65" t="str">
        <f t="shared" si="1"/>
        <v/>
      </c>
    </row>
    <row r="30" spans="1:13" x14ac:dyDescent="0.25">
      <c r="A30" s="76" t="str">
        <f t="shared" si="2"/>
        <v/>
      </c>
      <c r="B30" s="77" t="str">
        <f t="shared" si="3"/>
        <v/>
      </c>
      <c r="C30" s="65" t="str">
        <f t="shared" si="4"/>
        <v/>
      </c>
      <c r="D30" s="78" t="str">
        <f t="shared" si="6"/>
        <v/>
      </c>
      <c r="E30" s="78" t="str">
        <f t="shared" si="7"/>
        <v/>
      </c>
      <c r="F30" s="78" t="str">
        <f t="shared" si="5"/>
        <v/>
      </c>
      <c r="G30" s="65" t="str">
        <f t="shared" si="1"/>
        <v/>
      </c>
    </row>
    <row r="31" spans="1:13" x14ac:dyDescent="0.25">
      <c r="A31" s="76" t="str">
        <f t="shared" si="2"/>
        <v/>
      </c>
      <c r="B31" s="77" t="str">
        <f t="shared" si="3"/>
        <v/>
      </c>
      <c r="C31" s="65" t="str">
        <f t="shared" si="4"/>
        <v/>
      </c>
      <c r="D31" s="78" t="str">
        <f t="shared" si="6"/>
        <v/>
      </c>
      <c r="E31" s="78" t="str">
        <f t="shared" si="7"/>
        <v/>
      </c>
      <c r="F31" s="78" t="str">
        <f t="shared" si="5"/>
        <v/>
      </c>
      <c r="G31" s="65" t="str">
        <f t="shared" si="1"/>
        <v/>
      </c>
    </row>
    <row r="32" spans="1:13" x14ac:dyDescent="0.25">
      <c r="A32" s="76" t="str">
        <f t="shared" si="2"/>
        <v/>
      </c>
      <c r="B32" s="77" t="str">
        <f t="shared" si="3"/>
        <v/>
      </c>
      <c r="C32" s="65" t="str">
        <f t="shared" si="4"/>
        <v/>
      </c>
      <c r="D32" s="78" t="str">
        <f t="shared" si="6"/>
        <v/>
      </c>
      <c r="E32" s="78" t="str">
        <f t="shared" si="7"/>
        <v/>
      </c>
      <c r="F32" s="78" t="str">
        <f t="shared" si="5"/>
        <v/>
      </c>
      <c r="G32" s="65" t="str">
        <f t="shared" si="1"/>
        <v/>
      </c>
    </row>
    <row r="33" spans="1:7" x14ac:dyDescent="0.25">
      <c r="A33" s="76" t="str">
        <f t="shared" si="2"/>
        <v/>
      </c>
      <c r="B33" s="77" t="str">
        <f t="shared" si="3"/>
        <v/>
      </c>
      <c r="C33" s="65" t="str">
        <f t="shared" si="4"/>
        <v/>
      </c>
      <c r="D33" s="78" t="str">
        <f t="shared" si="6"/>
        <v/>
      </c>
      <c r="E33" s="78" t="str">
        <f t="shared" si="7"/>
        <v/>
      </c>
      <c r="F33" s="78" t="str">
        <f t="shared" si="5"/>
        <v/>
      </c>
      <c r="G33" s="65" t="str">
        <f t="shared" si="1"/>
        <v/>
      </c>
    </row>
    <row r="34" spans="1:7" x14ac:dyDescent="0.25">
      <c r="A34" s="76" t="str">
        <f t="shared" si="2"/>
        <v/>
      </c>
      <c r="B34" s="77" t="str">
        <f t="shared" si="3"/>
        <v/>
      </c>
      <c r="C34" s="65" t="str">
        <f t="shared" si="4"/>
        <v/>
      </c>
      <c r="D34" s="78" t="str">
        <f t="shared" si="6"/>
        <v/>
      </c>
      <c r="E34" s="78" t="str">
        <f t="shared" si="7"/>
        <v/>
      </c>
      <c r="F34" s="78" t="str">
        <f t="shared" si="5"/>
        <v/>
      </c>
      <c r="G34" s="65" t="str">
        <f t="shared" si="1"/>
        <v/>
      </c>
    </row>
    <row r="35" spans="1:7" x14ac:dyDescent="0.25">
      <c r="A35" s="76" t="str">
        <f t="shared" si="2"/>
        <v/>
      </c>
      <c r="B35" s="77" t="str">
        <f t="shared" si="3"/>
        <v/>
      </c>
      <c r="C35" s="65" t="str">
        <f t="shared" si="4"/>
        <v/>
      </c>
      <c r="D35" s="78" t="str">
        <f t="shared" si="6"/>
        <v/>
      </c>
      <c r="E35" s="78" t="str">
        <f t="shared" si="7"/>
        <v/>
      </c>
      <c r="F35" s="78" t="str">
        <f t="shared" si="5"/>
        <v/>
      </c>
      <c r="G35" s="65" t="str">
        <f t="shared" si="1"/>
        <v/>
      </c>
    </row>
    <row r="36" spans="1:7" x14ac:dyDescent="0.25">
      <c r="A36" s="76" t="str">
        <f t="shared" si="2"/>
        <v/>
      </c>
      <c r="B36" s="77" t="str">
        <f t="shared" si="3"/>
        <v/>
      </c>
      <c r="C36" s="65" t="str">
        <f t="shared" si="4"/>
        <v/>
      </c>
      <c r="D36" s="78" t="str">
        <f t="shared" si="6"/>
        <v/>
      </c>
      <c r="E36" s="78" t="str">
        <f t="shared" si="7"/>
        <v/>
      </c>
      <c r="F36" s="78" t="str">
        <f t="shared" si="5"/>
        <v/>
      </c>
      <c r="G36" s="65" t="str">
        <f t="shared" si="1"/>
        <v/>
      </c>
    </row>
    <row r="37" spans="1:7" x14ac:dyDescent="0.25">
      <c r="A37" s="76" t="str">
        <f t="shared" si="2"/>
        <v/>
      </c>
      <c r="B37" s="77" t="str">
        <f t="shared" si="3"/>
        <v/>
      </c>
      <c r="C37" s="65" t="str">
        <f t="shared" si="4"/>
        <v/>
      </c>
      <c r="D37" s="78" t="str">
        <f t="shared" si="6"/>
        <v/>
      </c>
      <c r="E37" s="78" t="str">
        <f t="shared" si="7"/>
        <v/>
      </c>
      <c r="F37" s="78" t="str">
        <f t="shared" si="5"/>
        <v/>
      </c>
      <c r="G37" s="65" t="str">
        <f t="shared" si="1"/>
        <v/>
      </c>
    </row>
    <row r="38" spans="1:7" x14ac:dyDescent="0.25">
      <c r="A38" s="76" t="str">
        <f t="shared" si="2"/>
        <v/>
      </c>
      <c r="B38" s="77" t="str">
        <f t="shared" si="3"/>
        <v/>
      </c>
      <c r="C38" s="65" t="str">
        <f t="shared" si="4"/>
        <v/>
      </c>
      <c r="D38" s="78" t="str">
        <f t="shared" si="6"/>
        <v/>
      </c>
      <c r="E38" s="78" t="str">
        <f t="shared" si="7"/>
        <v/>
      </c>
      <c r="F38" s="78" t="str">
        <f t="shared" si="5"/>
        <v/>
      </c>
      <c r="G38" s="65" t="str">
        <f t="shared" si="1"/>
        <v/>
      </c>
    </row>
    <row r="39" spans="1:7" x14ac:dyDescent="0.25">
      <c r="A39" s="76" t="str">
        <f t="shared" si="2"/>
        <v/>
      </c>
      <c r="B39" s="77" t="str">
        <f t="shared" si="3"/>
        <v/>
      </c>
      <c r="C39" s="65" t="str">
        <f t="shared" si="4"/>
        <v/>
      </c>
      <c r="D39" s="78" t="str">
        <f t="shared" si="6"/>
        <v/>
      </c>
      <c r="E39" s="78" t="str">
        <f t="shared" si="7"/>
        <v/>
      </c>
      <c r="F39" s="78" t="str">
        <f t="shared" si="5"/>
        <v/>
      </c>
      <c r="G39" s="65" t="str">
        <f t="shared" si="1"/>
        <v/>
      </c>
    </row>
    <row r="40" spans="1:7" x14ac:dyDescent="0.25">
      <c r="A40" s="76" t="str">
        <f t="shared" si="2"/>
        <v/>
      </c>
      <c r="B40" s="77" t="str">
        <f t="shared" si="3"/>
        <v/>
      </c>
      <c r="C40" s="65" t="str">
        <f t="shared" si="4"/>
        <v/>
      </c>
      <c r="D40" s="78" t="str">
        <f t="shared" si="6"/>
        <v/>
      </c>
      <c r="E40" s="78" t="str">
        <f t="shared" si="7"/>
        <v/>
      </c>
      <c r="F40" s="78" t="str">
        <f t="shared" si="5"/>
        <v/>
      </c>
      <c r="G40" s="65" t="str">
        <f t="shared" si="1"/>
        <v/>
      </c>
    </row>
    <row r="41" spans="1:7" x14ac:dyDescent="0.25">
      <c r="A41" s="76" t="str">
        <f t="shared" si="2"/>
        <v/>
      </c>
      <c r="B41" s="77" t="str">
        <f t="shared" si="3"/>
        <v/>
      </c>
      <c r="C41" s="65" t="str">
        <f t="shared" si="4"/>
        <v/>
      </c>
      <c r="D41" s="78" t="str">
        <f t="shared" si="6"/>
        <v/>
      </c>
      <c r="E41" s="78" t="str">
        <f t="shared" si="7"/>
        <v/>
      </c>
      <c r="F41" s="78" t="str">
        <f t="shared" si="5"/>
        <v/>
      </c>
      <c r="G41" s="65" t="str">
        <f t="shared" si="1"/>
        <v/>
      </c>
    </row>
    <row r="42" spans="1:7" x14ac:dyDescent="0.25">
      <c r="A42" s="76" t="str">
        <f t="shared" si="2"/>
        <v/>
      </c>
      <c r="B42" s="77" t="str">
        <f t="shared" si="3"/>
        <v/>
      </c>
      <c r="C42" s="65" t="str">
        <f t="shared" si="4"/>
        <v/>
      </c>
      <c r="D42" s="78" t="str">
        <f t="shared" si="6"/>
        <v/>
      </c>
      <c r="E42" s="78" t="str">
        <f t="shared" si="7"/>
        <v/>
      </c>
      <c r="F42" s="78" t="str">
        <f t="shared" si="5"/>
        <v/>
      </c>
      <c r="G42" s="65" t="str">
        <f t="shared" si="1"/>
        <v/>
      </c>
    </row>
    <row r="43" spans="1:7" x14ac:dyDescent="0.25">
      <c r="A43" s="76" t="str">
        <f t="shared" si="2"/>
        <v/>
      </c>
      <c r="B43" s="77" t="str">
        <f t="shared" si="3"/>
        <v/>
      </c>
      <c r="C43" s="65" t="str">
        <f t="shared" si="4"/>
        <v/>
      </c>
      <c r="D43" s="78" t="str">
        <f t="shared" si="6"/>
        <v/>
      </c>
      <c r="E43" s="78" t="str">
        <f t="shared" si="7"/>
        <v/>
      </c>
      <c r="F43" s="78" t="str">
        <f t="shared" si="5"/>
        <v/>
      </c>
      <c r="G43" s="65" t="str">
        <f t="shared" si="1"/>
        <v/>
      </c>
    </row>
    <row r="44" spans="1:7" x14ac:dyDescent="0.25">
      <c r="A44" s="76" t="str">
        <f t="shared" si="2"/>
        <v/>
      </c>
      <c r="B44" s="77" t="str">
        <f t="shared" si="3"/>
        <v/>
      </c>
      <c r="C44" s="65" t="str">
        <f t="shared" si="4"/>
        <v/>
      </c>
      <c r="D44" s="78" t="str">
        <f t="shared" si="6"/>
        <v/>
      </c>
      <c r="E44" s="78" t="str">
        <f t="shared" si="7"/>
        <v/>
      </c>
      <c r="F44" s="78" t="str">
        <f t="shared" si="5"/>
        <v/>
      </c>
      <c r="G44" s="65" t="str">
        <f t="shared" si="1"/>
        <v/>
      </c>
    </row>
    <row r="45" spans="1:7" x14ac:dyDescent="0.25">
      <c r="A45" s="76" t="str">
        <f t="shared" si="2"/>
        <v/>
      </c>
      <c r="B45" s="77" t="str">
        <f t="shared" si="3"/>
        <v/>
      </c>
      <c r="C45" s="65" t="str">
        <f t="shared" si="4"/>
        <v/>
      </c>
      <c r="D45" s="78" t="str">
        <f t="shared" si="6"/>
        <v/>
      </c>
      <c r="E45" s="78" t="str">
        <f t="shared" si="7"/>
        <v/>
      </c>
      <c r="F45" s="78" t="str">
        <f t="shared" si="5"/>
        <v/>
      </c>
      <c r="G45" s="65" t="str">
        <f t="shared" si="1"/>
        <v/>
      </c>
    </row>
    <row r="46" spans="1:7" x14ac:dyDescent="0.25">
      <c r="A46" s="76" t="str">
        <f t="shared" si="2"/>
        <v/>
      </c>
      <c r="B46" s="77" t="str">
        <f t="shared" si="3"/>
        <v/>
      </c>
      <c r="C46" s="65" t="str">
        <f t="shared" si="4"/>
        <v/>
      </c>
      <c r="D46" s="78" t="str">
        <f t="shared" si="6"/>
        <v/>
      </c>
      <c r="E46" s="78" t="str">
        <f t="shared" si="7"/>
        <v/>
      </c>
      <c r="F46" s="78" t="str">
        <f t="shared" si="5"/>
        <v/>
      </c>
      <c r="G46" s="65" t="str">
        <f t="shared" si="1"/>
        <v/>
      </c>
    </row>
    <row r="47" spans="1:7" x14ac:dyDescent="0.25">
      <c r="A47" s="76" t="str">
        <f t="shared" si="2"/>
        <v/>
      </c>
      <c r="B47" s="77" t="str">
        <f t="shared" si="3"/>
        <v/>
      </c>
      <c r="C47" s="65" t="str">
        <f t="shared" si="4"/>
        <v/>
      </c>
      <c r="D47" s="78" t="str">
        <f t="shared" si="6"/>
        <v/>
      </c>
      <c r="E47" s="78" t="str">
        <f t="shared" si="7"/>
        <v/>
      </c>
      <c r="F47" s="78" t="str">
        <f t="shared" si="5"/>
        <v/>
      </c>
      <c r="G47" s="65" t="str">
        <f t="shared" si="1"/>
        <v/>
      </c>
    </row>
    <row r="48" spans="1:7" x14ac:dyDescent="0.25">
      <c r="A48" s="76" t="str">
        <f t="shared" si="2"/>
        <v/>
      </c>
      <c r="B48" s="77" t="str">
        <f t="shared" si="3"/>
        <v/>
      </c>
      <c r="C48" s="65" t="str">
        <f t="shared" si="4"/>
        <v/>
      </c>
      <c r="D48" s="78" t="str">
        <f t="shared" si="6"/>
        <v/>
      </c>
      <c r="E48" s="78" t="str">
        <f t="shared" si="7"/>
        <v/>
      </c>
      <c r="F48" s="78" t="str">
        <f t="shared" si="5"/>
        <v/>
      </c>
      <c r="G48" s="65" t="str">
        <f t="shared" si="1"/>
        <v/>
      </c>
    </row>
    <row r="49" spans="1:7" x14ac:dyDescent="0.25">
      <c r="A49" s="76" t="str">
        <f t="shared" si="2"/>
        <v/>
      </c>
      <c r="B49" s="77" t="str">
        <f t="shared" si="3"/>
        <v/>
      </c>
      <c r="C49" s="65" t="str">
        <f t="shared" si="4"/>
        <v/>
      </c>
      <c r="D49" s="78" t="str">
        <f t="shared" si="6"/>
        <v/>
      </c>
      <c r="E49" s="78" t="str">
        <f t="shared" si="7"/>
        <v/>
      </c>
      <c r="F49" s="78" t="str">
        <f t="shared" si="5"/>
        <v/>
      </c>
      <c r="G49" s="65" t="str">
        <f t="shared" si="1"/>
        <v/>
      </c>
    </row>
    <row r="50" spans="1:7" x14ac:dyDescent="0.25">
      <c r="A50" s="76" t="str">
        <f t="shared" si="2"/>
        <v/>
      </c>
      <c r="B50" s="77" t="str">
        <f t="shared" si="3"/>
        <v/>
      </c>
      <c r="C50" s="65" t="str">
        <f t="shared" si="4"/>
        <v/>
      </c>
      <c r="D50" s="78" t="str">
        <f t="shared" si="6"/>
        <v/>
      </c>
      <c r="E50" s="78" t="str">
        <f t="shared" si="7"/>
        <v/>
      </c>
      <c r="F50" s="78" t="str">
        <f t="shared" si="5"/>
        <v/>
      </c>
      <c r="G50" s="65" t="str">
        <f t="shared" si="1"/>
        <v/>
      </c>
    </row>
    <row r="51" spans="1:7" x14ac:dyDescent="0.25">
      <c r="A51" s="76" t="str">
        <f t="shared" si="2"/>
        <v/>
      </c>
      <c r="B51" s="77" t="str">
        <f t="shared" si="3"/>
        <v/>
      </c>
      <c r="C51" s="65" t="str">
        <f t="shared" si="4"/>
        <v/>
      </c>
      <c r="D51" s="78" t="str">
        <f t="shared" si="6"/>
        <v/>
      </c>
      <c r="E51" s="78" t="str">
        <f t="shared" si="7"/>
        <v/>
      </c>
      <c r="F51" s="78" t="str">
        <f t="shared" si="5"/>
        <v/>
      </c>
      <c r="G51" s="65" t="str">
        <f t="shared" si="1"/>
        <v/>
      </c>
    </row>
    <row r="52" spans="1:7" x14ac:dyDescent="0.25">
      <c r="A52" s="76" t="str">
        <f t="shared" si="2"/>
        <v/>
      </c>
      <c r="B52" s="77" t="str">
        <f t="shared" si="3"/>
        <v/>
      </c>
      <c r="C52" s="65" t="str">
        <f t="shared" si="4"/>
        <v/>
      </c>
      <c r="D52" s="78" t="str">
        <f t="shared" si="6"/>
        <v/>
      </c>
      <c r="E52" s="78" t="str">
        <f t="shared" si="7"/>
        <v/>
      </c>
      <c r="F52" s="78" t="str">
        <f t="shared" si="5"/>
        <v/>
      </c>
      <c r="G52" s="65" t="str">
        <f t="shared" si="1"/>
        <v/>
      </c>
    </row>
    <row r="53" spans="1:7" x14ac:dyDescent="0.25">
      <c r="A53" s="76" t="str">
        <f t="shared" si="2"/>
        <v/>
      </c>
      <c r="B53" s="77" t="str">
        <f t="shared" si="3"/>
        <v/>
      </c>
      <c r="C53" s="65" t="str">
        <f t="shared" si="4"/>
        <v/>
      </c>
      <c r="D53" s="78" t="str">
        <f t="shared" si="6"/>
        <v/>
      </c>
      <c r="E53" s="78" t="str">
        <f t="shared" si="7"/>
        <v/>
      </c>
      <c r="F53" s="78" t="str">
        <f t="shared" si="5"/>
        <v/>
      </c>
      <c r="G53" s="65" t="str">
        <f t="shared" si="1"/>
        <v/>
      </c>
    </row>
    <row r="54" spans="1:7" x14ac:dyDescent="0.25">
      <c r="A54" s="76" t="str">
        <f t="shared" si="2"/>
        <v/>
      </c>
      <c r="B54" s="77" t="str">
        <f t="shared" si="3"/>
        <v/>
      </c>
      <c r="C54" s="65" t="str">
        <f t="shared" si="4"/>
        <v/>
      </c>
      <c r="D54" s="78" t="str">
        <f t="shared" si="6"/>
        <v/>
      </c>
      <c r="E54" s="78" t="str">
        <f t="shared" si="7"/>
        <v/>
      </c>
      <c r="F54" s="78" t="str">
        <f t="shared" si="5"/>
        <v/>
      </c>
      <c r="G54" s="65" t="str">
        <f t="shared" si="1"/>
        <v/>
      </c>
    </row>
    <row r="55" spans="1:7" x14ac:dyDescent="0.25">
      <c r="A55" s="76" t="str">
        <f t="shared" si="2"/>
        <v/>
      </c>
      <c r="B55" s="77" t="str">
        <f t="shared" si="3"/>
        <v/>
      </c>
      <c r="C55" s="65" t="str">
        <f t="shared" si="4"/>
        <v/>
      </c>
      <c r="D55" s="78" t="str">
        <f t="shared" si="6"/>
        <v/>
      </c>
      <c r="E55" s="78" t="str">
        <f t="shared" si="7"/>
        <v/>
      </c>
      <c r="F55" s="78" t="str">
        <f t="shared" si="5"/>
        <v/>
      </c>
      <c r="G55" s="65" t="str">
        <f t="shared" si="1"/>
        <v/>
      </c>
    </row>
    <row r="56" spans="1:7" x14ac:dyDescent="0.25">
      <c r="A56" s="76" t="str">
        <f t="shared" si="2"/>
        <v/>
      </c>
      <c r="B56" s="77" t="str">
        <f t="shared" si="3"/>
        <v/>
      </c>
      <c r="C56" s="65" t="str">
        <f t="shared" si="4"/>
        <v/>
      </c>
      <c r="D56" s="78" t="str">
        <f t="shared" si="6"/>
        <v/>
      </c>
      <c r="E56" s="78" t="str">
        <f t="shared" si="7"/>
        <v/>
      </c>
      <c r="F56" s="78" t="str">
        <f t="shared" si="5"/>
        <v/>
      </c>
      <c r="G56" s="65" t="str">
        <f t="shared" si="1"/>
        <v/>
      </c>
    </row>
    <row r="57" spans="1:7" x14ac:dyDescent="0.25">
      <c r="A57" s="76" t="str">
        <f t="shared" si="2"/>
        <v/>
      </c>
      <c r="B57" s="77" t="str">
        <f t="shared" si="3"/>
        <v/>
      </c>
      <c r="C57" s="65" t="str">
        <f t="shared" si="4"/>
        <v/>
      </c>
      <c r="D57" s="78" t="str">
        <f t="shared" si="6"/>
        <v/>
      </c>
      <c r="E57" s="78" t="str">
        <f t="shared" si="7"/>
        <v/>
      </c>
      <c r="F57" s="78" t="str">
        <f t="shared" si="5"/>
        <v/>
      </c>
      <c r="G57" s="65" t="str">
        <f t="shared" si="1"/>
        <v/>
      </c>
    </row>
    <row r="58" spans="1:7" x14ac:dyDescent="0.25">
      <c r="A58" s="76" t="str">
        <f t="shared" si="2"/>
        <v/>
      </c>
      <c r="B58" s="77" t="str">
        <f t="shared" si="3"/>
        <v/>
      </c>
      <c r="C58" s="65" t="str">
        <f t="shared" si="4"/>
        <v/>
      </c>
      <c r="D58" s="78" t="str">
        <f t="shared" si="6"/>
        <v/>
      </c>
      <c r="E58" s="78" t="str">
        <f t="shared" si="7"/>
        <v/>
      </c>
      <c r="F58" s="78" t="str">
        <f t="shared" si="5"/>
        <v/>
      </c>
      <c r="G58" s="65" t="str">
        <f t="shared" si="1"/>
        <v/>
      </c>
    </row>
    <row r="59" spans="1:7" x14ac:dyDescent="0.25">
      <c r="A59" s="76" t="str">
        <f t="shared" si="2"/>
        <v/>
      </c>
      <c r="B59" s="77" t="str">
        <f t="shared" si="3"/>
        <v/>
      </c>
      <c r="C59" s="65" t="str">
        <f t="shared" si="4"/>
        <v/>
      </c>
      <c r="D59" s="78" t="str">
        <f t="shared" si="6"/>
        <v/>
      </c>
      <c r="E59" s="78" t="str">
        <f t="shared" si="7"/>
        <v/>
      </c>
      <c r="F59" s="78" t="str">
        <f t="shared" si="5"/>
        <v/>
      </c>
      <c r="G59" s="65" t="str">
        <f t="shared" si="1"/>
        <v/>
      </c>
    </row>
    <row r="60" spans="1:7" x14ac:dyDescent="0.25">
      <c r="A60" s="76" t="str">
        <f t="shared" si="2"/>
        <v/>
      </c>
      <c r="B60" s="77" t="str">
        <f t="shared" si="3"/>
        <v/>
      </c>
      <c r="C60" s="65" t="str">
        <f t="shared" si="4"/>
        <v/>
      </c>
      <c r="D60" s="78" t="str">
        <f t="shared" si="6"/>
        <v/>
      </c>
      <c r="E60" s="78" t="str">
        <f t="shared" si="7"/>
        <v/>
      </c>
      <c r="F60" s="78" t="str">
        <f t="shared" si="5"/>
        <v/>
      </c>
      <c r="G60" s="65" t="str">
        <f t="shared" si="1"/>
        <v/>
      </c>
    </row>
    <row r="61" spans="1:7" x14ac:dyDescent="0.25">
      <c r="A61" s="76" t="str">
        <f t="shared" si="2"/>
        <v/>
      </c>
      <c r="B61" s="77" t="str">
        <f t="shared" si="3"/>
        <v/>
      </c>
      <c r="C61" s="65" t="str">
        <f t="shared" si="4"/>
        <v/>
      </c>
      <c r="D61" s="78" t="str">
        <f t="shared" si="6"/>
        <v/>
      </c>
      <c r="E61" s="78" t="str">
        <f t="shared" si="7"/>
        <v/>
      </c>
      <c r="F61" s="78" t="str">
        <f t="shared" si="5"/>
        <v/>
      </c>
      <c r="G61" s="65" t="str">
        <f t="shared" si="1"/>
        <v/>
      </c>
    </row>
    <row r="62" spans="1:7" x14ac:dyDescent="0.25">
      <c r="A62" s="76" t="str">
        <f t="shared" si="2"/>
        <v/>
      </c>
      <c r="B62" s="77" t="str">
        <f t="shared" si="3"/>
        <v/>
      </c>
      <c r="C62" s="65" t="str">
        <f t="shared" si="4"/>
        <v/>
      </c>
      <c r="D62" s="78" t="str">
        <f t="shared" si="6"/>
        <v/>
      </c>
      <c r="E62" s="78" t="str">
        <f t="shared" si="7"/>
        <v/>
      </c>
      <c r="F62" s="78" t="str">
        <f t="shared" si="5"/>
        <v/>
      </c>
      <c r="G62" s="65" t="str">
        <f t="shared" si="1"/>
        <v/>
      </c>
    </row>
    <row r="63" spans="1:7" x14ac:dyDescent="0.25">
      <c r="A63" s="76" t="str">
        <f t="shared" si="2"/>
        <v/>
      </c>
      <c r="B63" s="77" t="str">
        <f t="shared" si="3"/>
        <v/>
      </c>
      <c r="C63" s="65" t="str">
        <f t="shared" si="4"/>
        <v/>
      </c>
      <c r="D63" s="78" t="str">
        <f t="shared" si="6"/>
        <v/>
      </c>
      <c r="E63" s="78" t="str">
        <f t="shared" si="7"/>
        <v/>
      </c>
      <c r="F63" s="78" t="str">
        <f t="shared" si="5"/>
        <v/>
      </c>
      <c r="G63" s="65" t="str">
        <f t="shared" si="1"/>
        <v/>
      </c>
    </row>
    <row r="64" spans="1:7" x14ac:dyDescent="0.25">
      <c r="A64" s="76" t="str">
        <f t="shared" si="2"/>
        <v/>
      </c>
      <c r="B64" s="77" t="str">
        <f t="shared" si="3"/>
        <v/>
      </c>
      <c r="C64" s="65" t="str">
        <f t="shared" si="4"/>
        <v/>
      </c>
      <c r="D64" s="78" t="str">
        <f t="shared" si="6"/>
        <v/>
      </c>
      <c r="E64" s="78" t="str">
        <f t="shared" si="7"/>
        <v/>
      </c>
      <c r="F64" s="78" t="str">
        <f t="shared" si="5"/>
        <v/>
      </c>
      <c r="G64" s="65" t="str">
        <f t="shared" si="1"/>
        <v/>
      </c>
    </row>
    <row r="65" spans="1:7" x14ac:dyDescent="0.25">
      <c r="A65" s="76" t="str">
        <f t="shared" si="2"/>
        <v/>
      </c>
      <c r="B65" s="77" t="str">
        <f t="shared" si="3"/>
        <v/>
      </c>
      <c r="C65" s="65" t="str">
        <f t="shared" si="4"/>
        <v/>
      </c>
      <c r="D65" s="78" t="str">
        <f t="shared" si="6"/>
        <v/>
      </c>
      <c r="E65" s="78" t="str">
        <f t="shared" si="7"/>
        <v/>
      </c>
      <c r="F65" s="78" t="str">
        <f t="shared" si="5"/>
        <v/>
      </c>
      <c r="G65" s="65" t="str">
        <f t="shared" si="1"/>
        <v/>
      </c>
    </row>
    <row r="66" spans="1:7" x14ac:dyDescent="0.25">
      <c r="A66" s="76" t="str">
        <f t="shared" si="2"/>
        <v/>
      </c>
      <c r="B66" s="77" t="str">
        <f t="shared" si="3"/>
        <v/>
      </c>
      <c r="C66" s="65" t="str">
        <f t="shared" si="4"/>
        <v/>
      </c>
      <c r="D66" s="78" t="str">
        <f t="shared" si="6"/>
        <v/>
      </c>
      <c r="E66" s="78" t="str">
        <f t="shared" si="7"/>
        <v/>
      </c>
      <c r="F66" s="78" t="str">
        <f t="shared" si="5"/>
        <v/>
      </c>
      <c r="G66" s="65" t="str">
        <f t="shared" si="1"/>
        <v/>
      </c>
    </row>
    <row r="67" spans="1:7" x14ac:dyDescent="0.25">
      <c r="A67" s="76" t="str">
        <f t="shared" si="2"/>
        <v/>
      </c>
      <c r="B67" s="77" t="str">
        <f t="shared" si="3"/>
        <v/>
      </c>
      <c r="C67" s="65" t="str">
        <f t="shared" si="4"/>
        <v/>
      </c>
      <c r="D67" s="78" t="str">
        <f t="shared" si="6"/>
        <v/>
      </c>
      <c r="E67" s="78" t="str">
        <f t="shared" si="7"/>
        <v/>
      </c>
      <c r="F67" s="78" t="str">
        <f t="shared" si="5"/>
        <v/>
      </c>
      <c r="G67" s="65" t="str">
        <f t="shared" si="1"/>
        <v/>
      </c>
    </row>
    <row r="68" spans="1:7" x14ac:dyDescent="0.25">
      <c r="A68" s="76" t="str">
        <f t="shared" si="2"/>
        <v/>
      </c>
      <c r="B68" s="77" t="str">
        <f t="shared" si="3"/>
        <v/>
      </c>
      <c r="C68" s="65" t="str">
        <f t="shared" si="4"/>
        <v/>
      </c>
      <c r="D68" s="78" t="str">
        <f t="shared" si="6"/>
        <v/>
      </c>
      <c r="E68" s="78" t="str">
        <f t="shared" si="7"/>
        <v/>
      </c>
      <c r="F68" s="78" t="str">
        <f t="shared" si="5"/>
        <v/>
      </c>
      <c r="G68" s="65" t="str">
        <f t="shared" si="1"/>
        <v/>
      </c>
    </row>
    <row r="69" spans="1:7" x14ac:dyDescent="0.25">
      <c r="A69" s="76" t="str">
        <f t="shared" si="2"/>
        <v/>
      </c>
      <c r="B69" s="77" t="str">
        <f t="shared" si="3"/>
        <v/>
      </c>
      <c r="C69" s="65" t="str">
        <f t="shared" si="4"/>
        <v/>
      </c>
      <c r="D69" s="78" t="str">
        <f t="shared" si="6"/>
        <v/>
      </c>
      <c r="E69" s="78" t="str">
        <f t="shared" si="7"/>
        <v/>
      </c>
      <c r="F69" s="78" t="str">
        <f t="shared" si="5"/>
        <v/>
      </c>
      <c r="G69" s="65" t="str">
        <f t="shared" si="1"/>
        <v/>
      </c>
    </row>
    <row r="70" spans="1:7" x14ac:dyDescent="0.25">
      <c r="A70" s="76" t="str">
        <f t="shared" si="2"/>
        <v/>
      </c>
      <c r="B70" s="77" t="str">
        <f t="shared" si="3"/>
        <v/>
      </c>
      <c r="C70" s="65" t="str">
        <f t="shared" si="4"/>
        <v/>
      </c>
      <c r="D70" s="78" t="str">
        <f t="shared" si="6"/>
        <v/>
      </c>
      <c r="E70" s="78" t="str">
        <f t="shared" si="7"/>
        <v/>
      </c>
      <c r="F70" s="78" t="str">
        <f t="shared" si="5"/>
        <v/>
      </c>
      <c r="G70" s="65" t="str">
        <f t="shared" si="1"/>
        <v/>
      </c>
    </row>
    <row r="71" spans="1:7" x14ac:dyDescent="0.25">
      <c r="A71" s="76" t="str">
        <f t="shared" si="2"/>
        <v/>
      </c>
      <c r="B71" s="77" t="str">
        <f t="shared" si="3"/>
        <v/>
      </c>
      <c r="C71" s="65" t="str">
        <f t="shared" si="4"/>
        <v/>
      </c>
      <c r="D71" s="78" t="str">
        <f t="shared" si="6"/>
        <v/>
      </c>
      <c r="E71" s="78" t="str">
        <f t="shared" si="7"/>
        <v/>
      </c>
      <c r="F71" s="78" t="str">
        <f t="shared" si="5"/>
        <v/>
      </c>
      <c r="G71" s="65" t="str">
        <f t="shared" si="1"/>
        <v/>
      </c>
    </row>
    <row r="72" spans="1:7" x14ac:dyDescent="0.25">
      <c r="A72" s="76" t="str">
        <f t="shared" si="2"/>
        <v/>
      </c>
      <c r="B72" s="77" t="str">
        <f t="shared" si="3"/>
        <v/>
      </c>
      <c r="C72" s="65" t="str">
        <f t="shared" si="4"/>
        <v/>
      </c>
      <c r="D72" s="78" t="str">
        <f t="shared" si="6"/>
        <v/>
      </c>
      <c r="E72" s="78" t="str">
        <f t="shared" si="7"/>
        <v/>
      </c>
      <c r="F72" s="78" t="str">
        <f t="shared" si="5"/>
        <v/>
      </c>
      <c r="G72" s="65" t="str">
        <f t="shared" si="1"/>
        <v/>
      </c>
    </row>
    <row r="73" spans="1:7" x14ac:dyDescent="0.25">
      <c r="A73" s="76" t="str">
        <f t="shared" si="2"/>
        <v/>
      </c>
      <c r="B73" s="77" t="str">
        <f t="shared" si="3"/>
        <v/>
      </c>
      <c r="C73" s="65" t="str">
        <f t="shared" si="4"/>
        <v/>
      </c>
      <c r="D73" s="78" t="str">
        <f t="shared" si="6"/>
        <v/>
      </c>
      <c r="E73" s="78" t="str">
        <f t="shared" si="7"/>
        <v/>
      </c>
      <c r="F73" s="78" t="str">
        <f t="shared" si="5"/>
        <v/>
      </c>
      <c r="G73" s="65" t="str">
        <f t="shared" si="1"/>
        <v/>
      </c>
    </row>
    <row r="74" spans="1:7" x14ac:dyDescent="0.25">
      <c r="A74" s="76" t="str">
        <f t="shared" si="2"/>
        <v/>
      </c>
      <c r="B74" s="77" t="str">
        <f t="shared" si="3"/>
        <v/>
      </c>
      <c r="C74" s="65" t="str">
        <f t="shared" si="4"/>
        <v/>
      </c>
      <c r="D74" s="78" t="str">
        <f t="shared" si="6"/>
        <v/>
      </c>
      <c r="E74" s="78" t="str">
        <f t="shared" si="7"/>
        <v/>
      </c>
      <c r="F74" s="78" t="str">
        <f t="shared" si="5"/>
        <v/>
      </c>
      <c r="G74" s="65" t="str">
        <f t="shared" si="1"/>
        <v/>
      </c>
    </row>
    <row r="75" spans="1:7" x14ac:dyDescent="0.25">
      <c r="A75" s="76" t="str">
        <f t="shared" si="2"/>
        <v/>
      </c>
      <c r="B75" s="77" t="str">
        <f t="shared" si="3"/>
        <v/>
      </c>
      <c r="C75" s="65" t="str">
        <f t="shared" si="4"/>
        <v/>
      </c>
      <c r="D75" s="78" t="str">
        <f t="shared" si="6"/>
        <v/>
      </c>
      <c r="E75" s="78" t="str">
        <f t="shared" si="7"/>
        <v/>
      </c>
      <c r="F75" s="78" t="str">
        <f t="shared" si="5"/>
        <v/>
      </c>
      <c r="G75" s="65" t="str">
        <f t="shared" si="1"/>
        <v/>
      </c>
    </row>
    <row r="76" spans="1:7" x14ac:dyDescent="0.25">
      <c r="A76" s="76" t="str">
        <f t="shared" si="2"/>
        <v/>
      </c>
      <c r="B76" s="77" t="str">
        <f t="shared" si="3"/>
        <v/>
      </c>
      <c r="C76" s="65" t="str">
        <f t="shared" si="4"/>
        <v/>
      </c>
      <c r="D76" s="78" t="str">
        <f t="shared" si="6"/>
        <v/>
      </c>
      <c r="E76" s="78" t="str">
        <f t="shared" si="7"/>
        <v/>
      </c>
      <c r="F76" s="78" t="str">
        <f t="shared" si="5"/>
        <v/>
      </c>
      <c r="G76" s="65" t="str">
        <f t="shared" si="1"/>
        <v/>
      </c>
    </row>
    <row r="77" spans="1:7" x14ac:dyDescent="0.25">
      <c r="A77" s="76" t="str">
        <f t="shared" si="2"/>
        <v/>
      </c>
      <c r="B77" s="77" t="str">
        <f t="shared" si="3"/>
        <v/>
      </c>
      <c r="C77" s="65" t="str">
        <f t="shared" si="4"/>
        <v/>
      </c>
      <c r="D77" s="78" t="str">
        <f t="shared" si="6"/>
        <v/>
      </c>
      <c r="E77" s="78" t="str">
        <f t="shared" si="7"/>
        <v/>
      </c>
      <c r="F77" s="78" t="str">
        <f t="shared" si="5"/>
        <v/>
      </c>
      <c r="G77" s="65" t="str">
        <f t="shared" si="1"/>
        <v/>
      </c>
    </row>
    <row r="78" spans="1:7" x14ac:dyDescent="0.25">
      <c r="A78" s="76" t="str">
        <f t="shared" si="2"/>
        <v/>
      </c>
      <c r="B78" s="77" t="str">
        <f t="shared" si="3"/>
        <v/>
      </c>
      <c r="C78" s="65" t="str">
        <f t="shared" si="4"/>
        <v/>
      </c>
      <c r="D78" s="78" t="str">
        <f t="shared" si="6"/>
        <v/>
      </c>
      <c r="E78" s="78" t="str">
        <f t="shared" si="7"/>
        <v/>
      </c>
      <c r="F78" s="78" t="str">
        <f t="shared" si="5"/>
        <v/>
      </c>
      <c r="G78" s="65" t="str">
        <f t="shared" si="1"/>
        <v/>
      </c>
    </row>
    <row r="79" spans="1:7" x14ac:dyDescent="0.25">
      <c r="A79" s="76" t="str">
        <f t="shared" si="2"/>
        <v/>
      </c>
      <c r="B79" s="77" t="str">
        <f t="shared" si="3"/>
        <v/>
      </c>
      <c r="C79" s="65" t="str">
        <f t="shared" si="4"/>
        <v/>
      </c>
      <c r="D79" s="78" t="str">
        <f t="shared" si="6"/>
        <v/>
      </c>
      <c r="E79" s="78" t="str">
        <f t="shared" si="7"/>
        <v/>
      </c>
      <c r="F79" s="78" t="str">
        <f t="shared" si="5"/>
        <v/>
      </c>
      <c r="G79" s="65" t="str">
        <f t="shared" si="1"/>
        <v/>
      </c>
    </row>
    <row r="80" spans="1:7" x14ac:dyDescent="0.25">
      <c r="A80" s="76" t="str">
        <f t="shared" si="2"/>
        <v/>
      </c>
      <c r="B80" s="77" t="str">
        <f t="shared" si="3"/>
        <v/>
      </c>
      <c r="C80" s="65" t="str">
        <f t="shared" si="4"/>
        <v/>
      </c>
      <c r="D80" s="78" t="str">
        <f t="shared" si="6"/>
        <v/>
      </c>
      <c r="E80" s="78" t="str">
        <f t="shared" si="7"/>
        <v/>
      </c>
      <c r="F80" s="78" t="str">
        <f t="shared" si="5"/>
        <v/>
      </c>
      <c r="G80" s="65" t="str">
        <f t="shared" ref="G80:G143" si="8">IF(B80="","",SUM(C80)-SUM(E80))</f>
        <v/>
      </c>
    </row>
    <row r="81" spans="1:7" x14ac:dyDescent="0.25">
      <c r="A81" s="76" t="str">
        <f t="shared" ref="A81:A143" si="9">IF(B81="","",EDATE(A80,1))</f>
        <v/>
      </c>
      <c r="B81" s="77" t="str">
        <f t="shared" ref="B81:B143" si="10">IF(B80="","",IF(SUM(B80)+1&lt;=$E$7,SUM(B80)+1,""))</f>
        <v/>
      </c>
      <c r="C81" s="65" t="str">
        <f t="shared" ref="C81:C143" si="11">IF(B81="","",G80)</f>
        <v/>
      </c>
      <c r="D81" s="78" t="str">
        <f t="shared" si="6"/>
        <v/>
      </c>
      <c r="E81" s="78" t="str">
        <f t="shared" si="7"/>
        <v/>
      </c>
      <c r="F81" s="78" t="str">
        <f t="shared" ref="F81:F143" si="12">IF(B81="","",SUM(D81:E81))</f>
        <v/>
      </c>
      <c r="G81" s="65" t="str">
        <f t="shared" si="8"/>
        <v/>
      </c>
    </row>
    <row r="82" spans="1:7" x14ac:dyDescent="0.25">
      <c r="A82" s="76" t="str">
        <f t="shared" si="9"/>
        <v/>
      </c>
      <c r="B82" s="77" t="str">
        <f t="shared" si="10"/>
        <v/>
      </c>
      <c r="C82" s="65" t="str">
        <f t="shared" si="11"/>
        <v/>
      </c>
      <c r="D82" s="78" t="str">
        <f t="shared" ref="D82:D143" si="13">IF(B82="","",IPMT($E$11/12,B82-2,$E$7-2,-$C$17,$E$9,0))</f>
        <v/>
      </c>
      <c r="E82" s="78" t="str">
        <f t="shared" ref="E82:E143" si="14">IF(B82="","",PPMT($E$11/12,B82-2,$E$7-2,-$C$17,$E$9,0))</f>
        <v/>
      </c>
      <c r="F82" s="78" t="str">
        <f t="shared" si="12"/>
        <v/>
      </c>
      <c r="G82" s="65" t="str">
        <f t="shared" si="8"/>
        <v/>
      </c>
    </row>
    <row r="83" spans="1:7" x14ac:dyDescent="0.25">
      <c r="A83" s="76" t="str">
        <f t="shared" si="9"/>
        <v/>
      </c>
      <c r="B83" s="77" t="str">
        <f t="shared" si="10"/>
        <v/>
      </c>
      <c r="C83" s="65" t="str">
        <f t="shared" si="11"/>
        <v/>
      </c>
      <c r="D83" s="78" t="str">
        <f t="shared" si="13"/>
        <v/>
      </c>
      <c r="E83" s="78" t="str">
        <f t="shared" si="14"/>
        <v/>
      </c>
      <c r="F83" s="78" t="str">
        <f t="shared" si="12"/>
        <v/>
      </c>
      <c r="G83" s="65" t="str">
        <f t="shared" si="8"/>
        <v/>
      </c>
    </row>
    <row r="84" spans="1:7" x14ac:dyDescent="0.25">
      <c r="A84" s="76" t="str">
        <f t="shared" si="9"/>
        <v/>
      </c>
      <c r="B84" s="77" t="str">
        <f t="shared" si="10"/>
        <v/>
      </c>
      <c r="C84" s="65" t="str">
        <f t="shared" si="11"/>
        <v/>
      </c>
      <c r="D84" s="78" t="str">
        <f t="shared" si="13"/>
        <v/>
      </c>
      <c r="E84" s="78" t="str">
        <f t="shared" si="14"/>
        <v/>
      </c>
      <c r="F84" s="78" t="str">
        <f t="shared" si="12"/>
        <v/>
      </c>
      <c r="G84" s="65" t="str">
        <f t="shared" si="8"/>
        <v/>
      </c>
    </row>
    <row r="85" spans="1:7" x14ac:dyDescent="0.25">
      <c r="A85" s="76" t="str">
        <f t="shared" si="9"/>
        <v/>
      </c>
      <c r="B85" s="77" t="str">
        <f t="shared" si="10"/>
        <v/>
      </c>
      <c r="C85" s="65" t="str">
        <f t="shared" si="11"/>
        <v/>
      </c>
      <c r="D85" s="78" t="str">
        <f t="shared" si="13"/>
        <v/>
      </c>
      <c r="E85" s="78" t="str">
        <f t="shared" si="14"/>
        <v/>
      </c>
      <c r="F85" s="78" t="str">
        <f t="shared" si="12"/>
        <v/>
      </c>
      <c r="G85" s="65" t="str">
        <f t="shared" si="8"/>
        <v/>
      </c>
    </row>
    <row r="86" spans="1:7" x14ac:dyDescent="0.25">
      <c r="A86" s="76" t="str">
        <f t="shared" si="9"/>
        <v/>
      </c>
      <c r="B86" s="77" t="str">
        <f t="shared" si="10"/>
        <v/>
      </c>
      <c r="C86" s="65" t="str">
        <f t="shared" si="11"/>
        <v/>
      </c>
      <c r="D86" s="78" t="str">
        <f t="shared" si="13"/>
        <v/>
      </c>
      <c r="E86" s="78" t="str">
        <f t="shared" si="14"/>
        <v/>
      </c>
      <c r="F86" s="78" t="str">
        <f t="shared" si="12"/>
        <v/>
      </c>
      <c r="G86" s="65" t="str">
        <f t="shared" si="8"/>
        <v/>
      </c>
    </row>
    <row r="87" spans="1:7" x14ac:dyDescent="0.25">
      <c r="A87" s="76" t="str">
        <f t="shared" si="9"/>
        <v/>
      </c>
      <c r="B87" s="77" t="str">
        <f t="shared" si="10"/>
        <v/>
      </c>
      <c r="C87" s="65" t="str">
        <f t="shared" si="11"/>
        <v/>
      </c>
      <c r="D87" s="78" t="str">
        <f t="shared" si="13"/>
        <v/>
      </c>
      <c r="E87" s="78" t="str">
        <f t="shared" si="14"/>
        <v/>
      </c>
      <c r="F87" s="78" t="str">
        <f t="shared" si="12"/>
        <v/>
      </c>
      <c r="G87" s="65" t="str">
        <f t="shared" si="8"/>
        <v/>
      </c>
    </row>
    <row r="88" spans="1:7" x14ac:dyDescent="0.25">
      <c r="A88" s="76" t="str">
        <f t="shared" si="9"/>
        <v/>
      </c>
      <c r="B88" s="77" t="str">
        <f t="shared" si="10"/>
        <v/>
      </c>
      <c r="C88" s="65" t="str">
        <f t="shared" si="11"/>
        <v/>
      </c>
      <c r="D88" s="78" t="str">
        <f t="shared" si="13"/>
        <v/>
      </c>
      <c r="E88" s="78" t="str">
        <f t="shared" si="14"/>
        <v/>
      </c>
      <c r="F88" s="78" t="str">
        <f t="shared" si="12"/>
        <v/>
      </c>
      <c r="G88" s="65" t="str">
        <f t="shared" si="8"/>
        <v/>
      </c>
    </row>
    <row r="89" spans="1:7" x14ac:dyDescent="0.25">
      <c r="A89" s="76" t="str">
        <f t="shared" si="9"/>
        <v/>
      </c>
      <c r="B89" s="77" t="str">
        <f t="shared" si="10"/>
        <v/>
      </c>
      <c r="C89" s="65" t="str">
        <f t="shared" si="11"/>
        <v/>
      </c>
      <c r="D89" s="78" t="str">
        <f t="shared" si="13"/>
        <v/>
      </c>
      <c r="E89" s="78" t="str">
        <f t="shared" si="14"/>
        <v/>
      </c>
      <c r="F89" s="78" t="str">
        <f t="shared" si="12"/>
        <v/>
      </c>
      <c r="G89" s="65" t="str">
        <f t="shared" si="8"/>
        <v/>
      </c>
    </row>
    <row r="90" spans="1:7" x14ac:dyDescent="0.25">
      <c r="A90" s="76" t="str">
        <f t="shared" si="9"/>
        <v/>
      </c>
      <c r="B90" s="77" t="str">
        <f t="shared" si="10"/>
        <v/>
      </c>
      <c r="C90" s="65" t="str">
        <f t="shared" si="11"/>
        <v/>
      </c>
      <c r="D90" s="78" t="str">
        <f t="shared" si="13"/>
        <v/>
      </c>
      <c r="E90" s="78" t="str">
        <f t="shared" si="14"/>
        <v/>
      </c>
      <c r="F90" s="78" t="str">
        <f t="shared" si="12"/>
        <v/>
      </c>
      <c r="G90" s="65" t="str">
        <f t="shared" si="8"/>
        <v/>
      </c>
    </row>
    <row r="91" spans="1:7" x14ac:dyDescent="0.25">
      <c r="A91" s="76" t="str">
        <f t="shared" si="9"/>
        <v/>
      </c>
      <c r="B91" s="77" t="str">
        <f t="shared" si="10"/>
        <v/>
      </c>
      <c r="C91" s="65" t="str">
        <f t="shared" si="11"/>
        <v/>
      </c>
      <c r="D91" s="78" t="str">
        <f t="shared" si="13"/>
        <v/>
      </c>
      <c r="E91" s="78" t="str">
        <f t="shared" si="14"/>
        <v/>
      </c>
      <c r="F91" s="78" t="str">
        <f t="shared" si="12"/>
        <v/>
      </c>
      <c r="G91" s="65" t="str">
        <f t="shared" si="8"/>
        <v/>
      </c>
    </row>
    <row r="92" spans="1:7" x14ac:dyDescent="0.25">
      <c r="A92" s="76" t="str">
        <f t="shared" si="9"/>
        <v/>
      </c>
      <c r="B92" s="77" t="str">
        <f t="shared" si="10"/>
        <v/>
      </c>
      <c r="C92" s="65" t="str">
        <f t="shared" si="11"/>
        <v/>
      </c>
      <c r="D92" s="78" t="str">
        <f t="shared" si="13"/>
        <v/>
      </c>
      <c r="E92" s="78" t="str">
        <f t="shared" si="14"/>
        <v/>
      </c>
      <c r="F92" s="78" t="str">
        <f t="shared" si="12"/>
        <v/>
      </c>
      <c r="G92" s="65" t="str">
        <f t="shared" si="8"/>
        <v/>
      </c>
    </row>
    <row r="93" spans="1:7" x14ac:dyDescent="0.25">
      <c r="A93" s="76" t="str">
        <f t="shared" si="9"/>
        <v/>
      </c>
      <c r="B93" s="77" t="str">
        <f t="shared" si="10"/>
        <v/>
      </c>
      <c r="C93" s="65" t="str">
        <f t="shared" si="11"/>
        <v/>
      </c>
      <c r="D93" s="78" t="str">
        <f t="shared" si="13"/>
        <v/>
      </c>
      <c r="E93" s="78" t="str">
        <f t="shared" si="14"/>
        <v/>
      </c>
      <c r="F93" s="78" t="str">
        <f t="shared" si="12"/>
        <v/>
      </c>
      <c r="G93" s="65" t="str">
        <f t="shared" si="8"/>
        <v/>
      </c>
    </row>
    <row r="94" spans="1:7" x14ac:dyDescent="0.25">
      <c r="A94" s="76" t="str">
        <f t="shared" si="9"/>
        <v/>
      </c>
      <c r="B94" s="77" t="str">
        <f t="shared" si="10"/>
        <v/>
      </c>
      <c r="C94" s="65" t="str">
        <f t="shared" si="11"/>
        <v/>
      </c>
      <c r="D94" s="78" t="str">
        <f t="shared" si="13"/>
        <v/>
      </c>
      <c r="E94" s="78" t="str">
        <f t="shared" si="14"/>
        <v/>
      </c>
      <c r="F94" s="78" t="str">
        <f t="shared" si="12"/>
        <v/>
      </c>
      <c r="G94" s="65" t="str">
        <f t="shared" si="8"/>
        <v/>
      </c>
    </row>
    <row r="95" spans="1:7" x14ac:dyDescent="0.25">
      <c r="A95" s="76" t="str">
        <f t="shared" si="9"/>
        <v/>
      </c>
      <c r="B95" s="77" t="str">
        <f t="shared" si="10"/>
        <v/>
      </c>
      <c r="C95" s="65" t="str">
        <f t="shared" si="11"/>
        <v/>
      </c>
      <c r="D95" s="78" t="str">
        <f t="shared" si="13"/>
        <v/>
      </c>
      <c r="E95" s="78" t="str">
        <f t="shared" si="14"/>
        <v/>
      </c>
      <c r="F95" s="78" t="str">
        <f t="shared" si="12"/>
        <v/>
      </c>
      <c r="G95" s="65" t="str">
        <f t="shared" si="8"/>
        <v/>
      </c>
    </row>
    <row r="96" spans="1:7" x14ac:dyDescent="0.25">
      <c r="A96" s="76" t="str">
        <f t="shared" si="9"/>
        <v/>
      </c>
      <c r="B96" s="77" t="str">
        <f t="shared" si="10"/>
        <v/>
      </c>
      <c r="C96" s="65" t="str">
        <f t="shared" si="11"/>
        <v/>
      </c>
      <c r="D96" s="78" t="str">
        <f t="shared" si="13"/>
        <v/>
      </c>
      <c r="E96" s="78" t="str">
        <f t="shared" si="14"/>
        <v/>
      </c>
      <c r="F96" s="78" t="str">
        <f t="shared" si="12"/>
        <v/>
      </c>
      <c r="G96" s="65" t="str">
        <f t="shared" si="8"/>
        <v/>
      </c>
    </row>
    <row r="97" spans="1:7" x14ac:dyDescent="0.25">
      <c r="A97" s="76" t="str">
        <f t="shared" si="9"/>
        <v/>
      </c>
      <c r="B97" s="77" t="str">
        <f t="shared" si="10"/>
        <v/>
      </c>
      <c r="C97" s="65" t="str">
        <f t="shared" si="11"/>
        <v/>
      </c>
      <c r="D97" s="78" t="str">
        <f t="shared" si="13"/>
        <v/>
      </c>
      <c r="E97" s="78" t="str">
        <f t="shared" si="14"/>
        <v/>
      </c>
      <c r="F97" s="78" t="str">
        <f t="shared" si="12"/>
        <v/>
      </c>
      <c r="G97" s="65" t="str">
        <f t="shared" si="8"/>
        <v/>
      </c>
    </row>
    <row r="98" spans="1:7" x14ac:dyDescent="0.25">
      <c r="A98" s="76" t="str">
        <f t="shared" si="9"/>
        <v/>
      </c>
      <c r="B98" s="77" t="str">
        <f t="shared" si="10"/>
        <v/>
      </c>
      <c r="C98" s="65" t="str">
        <f t="shared" si="11"/>
        <v/>
      </c>
      <c r="D98" s="78" t="str">
        <f t="shared" si="13"/>
        <v/>
      </c>
      <c r="E98" s="78" t="str">
        <f t="shared" si="14"/>
        <v/>
      </c>
      <c r="F98" s="78" t="str">
        <f t="shared" si="12"/>
        <v/>
      </c>
      <c r="G98" s="65" t="str">
        <f t="shared" si="8"/>
        <v/>
      </c>
    </row>
    <row r="99" spans="1:7" x14ac:dyDescent="0.25">
      <c r="A99" s="76" t="str">
        <f t="shared" si="9"/>
        <v/>
      </c>
      <c r="B99" s="77" t="str">
        <f t="shared" si="10"/>
        <v/>
      </c>
      <c r="C99" s="65" t="str">
        <f t="shared" si="11"/>
        <v/>
      </c>
      <c r="D99" s="78" t="str">
        <f t="shared" si="13"/>
        <v/>
      </c>
      <c r="E99" s="78" t="str">
        <f t="shared" si="14"/>
        <v/>
      </c>
      <c r="F99" s="78" t="str">
        <f t="shared" si="12"/>
        <v/>
      </c>
      <c r="G99" s="65" t="str">
        <f t="shared" si="8"/>
        <v/>
      </c>
    </row>
    <row r="100" spans="1:7" x14ac:dyDescent="0.25">
      <c r="A100" s="76" t="str">
        <f t="shared" si="9"/>
        <v/>
      </c>
      <c r="B100" s="77" t="str">
        <f t="shared" si="10"/>
        <v/>
      </c>
      <c r="C100" s="65" t="str">
        <f t="shared" si="11"/>
        <v/>
      </c>
      <c r="D100" s="78" t="str">
        <f t="shared" si="13"/>
        <v/>
      </c>
      <c r="E100" s="78" t="str">
        <f t="shared" si="14"/>
        <v/>
      </c>
      <c r="F100" s="78" t="str">
        <f t="shared" si="12"/>
        <v/>
      </c>
      <c r="G100" s="65" t="str">
        <f t="shared" si="8"/>
        <v/>
      </c>
    </row>
    <row r="101" spans="1:7" x14ac:dyDescent="0.25">
      <c r="A101" s="76" t="str">
        <f t="shared" si="9"/>
        <v/>
      </c>
      <c r="B101" s="77" t="str">
        <f t="shared" si="10"/>
        <v/>
      </c>
      <c r="C101" s="65" t="str">
        <f t="shared" si="11"/>
        <v/>
      </c>
      <c r="D101" s="78" t="str">
        <f t="shared" si="13"/>
        <v/>
      </c>
      <c r="E101" s="78" t="str">
        <f t="shared" si="14"/>
        <v/>
      </c>
      <c r="F101" s="78" t="str">
        <f t="shared" si="12"/>
        <v/>
      </c>
      <c r="G101" s="65" t="str">
        <f t="shared" si="8"/>
        <v/>
      </c>
    </row>
    <row r="102" spans="1:7" x14ac:dyDescent="0.25">
      <c r="A102" s="76" t="str">
        <f t="shared" si="9"/>
        <v/>
      </c>
      <c r="B102" s="77" t="str">
        <f t="shared" si="10"/>
        <v/>
      </c>
      <c r="C102" s="65" t="str">
        <f t="shared" si="11"/>
        <v/>
      </c>
      <c r="D102" s="78" t="str">
        <f t="shared" si="13"/>
        <v/>
      </c>
      <c r="E102" s="78" t="str">
        <f t="shared" si="14"/>
        <v/>
      </c>
      <c r="F102" s="78" t="str">
        <f t="shared" si="12"/>
        <v/>
      </c>
      <c r="G102" s="65" t="str">
        <f t="shared" si="8"/>
        <v/>
      </c>
    </row>
    <row r="103" spans="1:7" x14ac:dyDescent="0.25">
      <c r="A103" s="76" t="str">
        <f t="shared" si="9"/>
        <v/>
      </c>
      <c r="B103" s="77" t="str">
        <f t="shared" si="10"/>
        <v/>
      </c>
      <c r="C103" s="65" t="str">
        <f t="shared" si="11"/>
        <v/>
      </c>
      <c r="D103" s="78" t="str">
        <f t="shared" si="13"/>
        <v/>
      </c>
      <c r="E103" s="78" t="str">
        <f t="shared" si="14"/>
        <v/>
      </c>
      <c r="F103" s="78" t="str">
        <f t="shared" si="12"/>
        <v/>
      </c>
      <c r="G103" s="65" t="str">
        <f t="shared" si="8"/>
        <v/>
      </c>
    </row>
    <row r="104" spans="1:7" x14ac:dyDescent="0.25">
      <c r="A104" s="76" t="str">
        <f t="shared" si="9"/>
        <v/>
      </c>
      <c r="B104" s="77" t="str">
        <f t="shared" si="10"/>
        <v/>
      </c>
      <c r="C104" s="65" t="str">
        <f t="shared" si="11"/>
        <v/>
      </c>
      <c r="D104" s="78" t="str">
        <f t="shared" si="13"/>
        <v/>
      </c>
      <c r="E104" s="78" t="str">
        <f t="shared" si="14"/>
        <v/>
      </c>
      <c r="F104" s="78" t="str">
        <f t="shared" si="12"/>
        <v/>
      </c>
      <c r="G104" s="65" t="str">
        <f t="shared" si="8"/>
        <v/>
      </c>
    </row>
    <row r="105" spans="1:7" x14ac:dyDescent="0.25">
      <c r="A105" s="76" t="str">
        <f t="shared" si="9"/>
        <v/>
      </c>
      <c r="B105" s="77" t="str">
        <f t="shared" si="10"/>
        <v/>
      </c>
      <c r="C105" s="65" t="str">
        <f t="shared" si="11"/>
        <v/>
      </c>
      <c r="D105" s="78" t="str">
        <f t="shared" si="13"/>
        <v/>
      </c>
      <c r="E105" s="78" t="str">
        <f t="shared" si="14"/>
        <v/>
      </c>
      <c r="F105" s="78" t="str">
        <f t="shared" si="12"/>
        <v/>
      </c>
      <c r="G105" s="65" t="str">
        <f t="shared" si="8"/>
        <v/>
      </c>
    </row>
    <row r="106" spans="1:7" x14ac:dyDescent="0.25">
      <c r="A106" s="76" t="str">
        <f t="shared" si="9"/>
        <v/>
      </c>
      <c r="B106" s="77" t="str">
        <f t="shared" si="10"/>
        <v/>
      </c>
      <c r="C106" s="65" t="str">
        <f t="shared" si="11"/>
        <v/>
      </c>
      <c r="D106" s="78" t="str">
        <f t="shared" si="13"/>
        <v/>
      </c>
      <c r="E106" s="78" t="str">
        <f t="shared" si="14"/>
        <v/>
      </c>
      <c r="F106" s="78" t="str">
        <f t="shared" si="12"/>
        <v/>
      </c>
      <c r="G106" s="65" t="str">
        <f t="shared" si="8"/>
        <v/>
      </c>
    </row>
    <row r="107" spans="1:7" x14ac:dyDescent="0.25">
      <c r="A107" s="76" t="str">
        <f t="shared" si="9"/>
        <v/>
      </c>
      <c r="B107" s="77" t="str">
        <f t="shared" si="10"/>
        <v/>
      </c>
      <c r="C107" s="65" t="str">
        <f t="shared" si="11"/>
        <v/>
      </c>
      <c r="D107" s="78" t="str">
        <f t="shared" si="13"/>
        <v/>
      </c>
      <c r="E107" s="78" t="str">
        <f t="shared" si="14"/>
        <v/>
      </c>
      <c r="F107" s="78" t="str">
        <f t="shared" si="12"/>
        <v/>
      </c>
      <c r="G107" s="65" t="str">
        <f t="shared" si="8"/>
        <v/>
      </c>
    </row>
    <row r="108" spans="1:7" x14ac:dyDescent="0.25">
      <c r="A108" s="76" t="str">
        <f t="shared" si="9"/>
        <v/>
      </c>
      <c r="B108" s="77" t="str">
        <f t="shared" si="10"/>
        <v/>
      </c>
      <c r="C108" s="65" t="str">
        <f t="shared" si="11"/>
        <v/>
      </c>
      <c r="D108" s="78" t="str">
        <f t="shared" si="13"/>
        <v/>
      </c>
      <c r="E108" s="78" t="str">
        <f t="shared" si="14"/>
        <v/>
      </c>
      <c r="F108" s="78" t="str">
        <f t="shared" si="12"/>
        <v/>
      </c>
      <c r="G108" s="65" t="str">
        <f t="shared" si="8"/>
        <v/>
      </c>
    </row>
    <row r="109" spans="1:7" x14ac:dyDescent="0.25">
      <c r="A109" s="76" t="str">
        <f t="shared" si="9"/>
        <v/>
      </c>
      <c r="B109" s="77" t="str">
        <f t="shared" si="10"/>
        <v/>
      </c>
      <c r="C109" s="65" t="str">
        <f t="shared" si="11"/>
        <v/>
      </c>
      <c r="D109" s="78" t="str">
        <f t="shared" si="13"/>
        <v/>
      </c>
      <c r="E109" s="78" t="str">
        <f t="shared" si="14"/>
        <v/>
      </c>
      <c r="F109" s="78" t="str">
        <f t="shared" si="12"/>
        <v/>
      </c>
      <c r="G109" s="65" t="str">
        <f t="shared" si="8"/>
        <v/>
      </c>
    </row>
    <row r="110" spans="1:7" x14ac:dyDescent="0.25">
      <c r="A110" s="76" t="str">
        <f t="shared" si="9"/>
        <v/>
      </c>
      <c r="B110" s="77" t="str">
        <f t="shared" si="10"/>
        <v/>
      </c>
      <c r="C110" s="65" t="str">
        <f t="shared" si="11"/>
        <v/>
      </c>
      <c r="D110" s="78" t="str">
        <f t="shared" si="13"/>
        <v/>
      </c>
      <c r="E110" s="78" t="str">
        <f t="shared" si="14"/>
        <v/>
      </c>
      <c r="F110" s="78" t="str">
        <f t="shared" si="12"/>
        <v/>
      </c>
      <c r="G110" s="65" t="str">
        <f t="shared" si="8"/>
        <v/>
      </c>
    </row>
    <row r="111" spans="1:7" x14ac:dyDescent="0.25">
      <c r="A111" s="76" t="str">
        <f t="shared" si="9"/>
        <v/>
      </c>
      <c r="B111" s="77" t="str">
        <f t="shared" si="10"/>
        <v/>
      </c>
      <c r="C111" s="65" t="str">
        <f t="shared" si="11"/>
        <v/>
      </c>
      <c r="D111" s="78" t="str">
        <f t="shared" si="13"/>
        <v/>
      </c>
      <c r="E111" s="78" t="str">
        <f t="shared" si="14"/>
        <v/>
      </c>
      <c r="F111" s="78" t="str">
        <f t="shared" si="12"/>
        <v/>
      </c>
      <c r="G111" s="65" t="str">
        <f t="shared" si="8"/>
        <v/>
      </c>
    </row>
    <row r="112" spans="1:7" x14ac:dyDescent="0.25">
      <c r="A112" s="76" t="str">
        <f t="shared" si="9"/>
        <v/>
      </c>
      <c r="B112" s="77" t="str">
        <f t="shared" si="10"/>
        <v/>
      </c>
      <c r="C112" s="65" t="str">
        <f t="shared" si="11"/>
        <v/>
      </c>
      <c r="D112" s="78" t="str">
        <f t="shared" si="13"/>
        <v/>
      </c>
      <c r="E112" s="78" t="str">
        <f t="shared" si="14"/>
        <v/>
      </c>
      <c r="F112" s="78" t="str">
        <f t="shared" si="12"/>
        <v/>
      </c>
      <c r="G112" s="65" t="str">
        <f t="shared" si="8"/>
        <v/>
      </c>
    </row>
    <row r="113" spans="1:7" x14ac:dyDescent="0.25">
      <c r="A113" s="76" t="str">
        <f t="shared" si="9"/>
        <v/>
      </c>
      <c r="B113" s="77" t="str">
        <f t="shared" si="10"/>
        <v/>
      </c>
      <c r="C113" s="65" t="str">
        <f t="shared" si="11"/>
        <v/>
      </c>
      <c r="D113" s="78" t="str">
        <f t="shared" si="13"/>
        <v/>
      </c>
      <c r="E113" s="78" t="str">
        <f t="shared" si="14"/>
        <v/>
      </c>
      <c r="F113" s="78" t="str">
        <f t="shared" si="12"/>
        <v/>
      </c>
      <c r="G113" s="65" t="str">
        <f t="shared" si="8"/>
        <v/>
      </c>
    </row>
    <row r="114" spans="1:7" x14ac:dyDescent="0.25">
      <c r="A114" s="76" t="str">
        <f t="shared" si="9"/>
        <v/>
      </c>
      <c r="B114" s="77" t="str">
        <f t="shared" si="10"/>
        <v/>
      </c>
      <c r="C114" s="65" t="str">
        <f t="shared" si="11"/>
        <v/>
      </c>
      <c r="D114" s="78" t="str">
        <f t="shared" si="13"/>
        <v/>
      </c>
      <c r="E114" s="78" t="str">
        <f t="shared" si="14"/>
        <v/>
      </c>
      <c r="F114" s="78" t="str">
        <f t="shared" si="12"/>
        <v/>
      </c>
      <c r="G114" s="65" t="str">
        <f t="shared" si="8"/>
        <v/>
      </c>
    </row>
    <row r="115" spans="1:7" x14ac:dyDescent="0.25">
      <c r="A115" s="76" t="str">
        <f t="shared" si="9"/>
        <v/>
      </c>
      <c r="B115" s="77" t="str">
        <f t="shared" si="10"/>
        <v/>
      </c>
      <c r="C115" s="65" t="str">
        <f t="shared" si="11"/>
        <v/>
      </c>
      <c r="D115" s="78" t="str">
        <f t="shared" si="13"/>
        <v/>
      </c>
      <c r="E115" s="78" t="str">
        <f t="shared" si="14"/>
        <v/>
      </c>
      <c r="F115" s="78" t="str">
        <f t="shared" si="12"/>
        <v/>
      </c>
      <c r="G115" s="65" t="str">
        <f t="shared" si="8"/>
        <v/>
      </c>
    </row>
    <row r="116" spans="1:7" x14ac:dyDescent="0.25">
      <c r="A116" s="76" t="str">
        <f t="shared" si="9"/>
        <v/>
      </c>
      <c r="B116" s="77" t="str">
        <f t="shared" si="10"/>
        <v/>
      </c>
      <c r="C116" s="65" t="str">
        <f t="shared" si="11"/>
        <v/>
      </c>
      <c r="D116" s="78" t="str">
        <f t="shared" si="13"/>
        <v/>
      </c>
      <c r="E116" s="78" t="str">
        <f t="shared" si="14"/>
        <v/>
      </c>
      <c r="F116" s="78" t="str">
        <f t="shared" si="12"/>
        <v/>
      </c>
      <c r="G116" s="65" t="str">
        <f t="shared" si="8"/>
        <v/>
      </c>
    </row>
    <row r="117" spans="1:7" x14ac:dyDescent="0.25">
      <c r="A117" s="76" t="str">
        <f t="shared" si="9"/>
        <v/>
      </c>
      <c r="B117" s="77" t="str">
        <f t="shared" si="10"/>
        <v/>
      </c>
      <c r="C117" s="65" t="str">
        <f t="shared" si="11"/>
        <v/>
      </c>
      <c r="D117" s="78" t="str">
        <f t="shared" si="13"/>
        <v/>
      </c>
      <c r="E117" s="78" t="str">
        <f t="shared" si="14"/>
        <v/>
      </c>
      <c r="F117" s="78" t="str">
        <f t="shared" si="12"/>
        <v/>
      </c>
      <c r="G117" s="65" t="str">
        <f t="shared" si="8"/>
        <v/>
      </c>
    </row>
    <row r="118" spans="1:7" x14ac:dyDescent="0.25">
      <c r="A118" s="76" t="str">
        <f t="shared" si="9"/>
        <v/>
      </c>
      <c r="B118" s="77" t="str">
        <f t="shared" si="10"/>
        <v/>
      </c>
      <c r="C118" s="65" t="str">
        <f t="shared" si="11"/>
        <v/>
      </c>
      <c r="D118" s="78" t="str">
        <f t="shared" si="13"/>
        <v/>
      </c>
      <c r="E118" s="78" t="str">
        <f t="shared" si="14"/>
        <v/>
      </c>
      <c r="F118" s="78" t="str">
        <f t="shared" si="12"/>
        <v/>
      </c>
      <c r="G118" s="65" t="str">
        <f t="shared" si="8"/>
        <v/>
      </c>
    </row>
    <row r="119" spans="1:7" x14ac:dyDescent="0.25">
      <c r="A119" s="76" t="str">
        <f t="shared" si="9"/>
        <v/>
      </c>
      <c r="B119" s="77" t="str">
        <f t="shared" si="10"/>
        <v/>
      </c>
      <c r="C119" s="65" t="str">
        <f t="shared" si="11"/>
        <v/>
      </c>
      <c r="D119" s="78" t="str">
        <f t="shared" si="13"/>
        <v/>
      </c>
      <c r="E119" s="78" t="str">
        <f t="shared" si="14"/>
        <v/>
      </c>
      <c r="F119" s="78" t="str">
        <f t="shared" si="12"/>
        <v/>
      </c>
      <c r="G119" s="65" t="str">
        <f t="shared" si="8"/>
        <v/>
      </c>
    </row>
    <row r="120" spans="1:7" x14ac:dyDescent="0.25">
      <c r="A120" s="76" t="str">
        <f t="shared" si="9"/>
        <v/>
      </c>
      <c r="B120" s="77" t="str">
        <f t="shared" si="10"/>
        <v/>
      </c>
      <c r="C120" s="65" t="str">
        <f t="shared" si="11"/>
        <v/>
      </c>
      <c r="D120" s="78" t="str">
        <f t="shared" si="13"/>
        <v/>
      </c>
      <c r="E120" s="78" t="str">
        <f t="shared" si="14"/>
        <v/>
      </c>
      <c r="F120" s="78" t="str">
        <f t="shared" si="12"/>
        <v/>
      </c>
      <c r="G120" s="65" t="str">
        <f t="shared" si="8"/>
        <v/>
      </c>
    </row>
    <row r="121" spans="1:7" x14ac:dyDescent="0.25">
      <c r="A121" s="76" t="str">
        <f t="shared" si="9"/>
        <v/>
      </c>
      <c r="B121" s="77" t="str">
        <f t="shared" si="10"/>
        <v/>
      </c>
      <c r="C121" s="65" t="str">
        <f t="shared" si="11"/>
        <v/>
      </c>
      <c r="D121" s="78" t="str">
        <f t="shared" si="13"/>
        <v/>
      </c>
      <c r="E121" s="78" t="str">
        <f t="shared" si="14"/>
        <v/>
      </c>
      <c r="F121" s="78" t="str">
        <f t="shared" si="12"/>
        <v/>
      </c>
      <c r="G121" s="65" t="str">
        <f t="shared" si="8"/>
        <v/>
      </c>
    </row>
    <row r="122" spans="1:7" x14ac:dyDescent="0.25">
      <c r="A122" s="76" t="str">
        <f t="shared" si="9"/>
        <v/>
      </c>
      <c r="B122" s="77" t="str">
        <f t="shared" si="10"/>
        <v/>
      </c>
      <c r="C122" s="65" t="str">
        <f t="shared" si="11"/>
        <v/>
      </c>
      <c r="D122" s="78" t="str">
        <f t="shared" si="13"/>
        <v/>
      </c>
      <c r="E122" s="78" t="str">
        <f t="shared" si="14"/>
        <v/>
      </c>
      <c r="F122" s="78" t="str">
        <f t="shared" si="12"/>
        <v/>
      </c>
      <c r="G122" s="65" t="str">
        <f t="shared" si="8"/>
        <v/>
      </c>
    </row>
    <row r="123" spans="1:7" x14ac:dyDescent="0.25">
      <c r="A123" s="76" t="str">
        <f t="shared" si="9"/>
        <v/>
      </c>
      <c r="B123" s="77" t="str">
        <f t="shared" si="10"/>
        <v/>
      </c>
      <c r="C123" s="65" t="str">
        <f t="shared" si="11"/>
        <v/>
      </c>
      <c r="D123" s="78" t="str">
        <f t="shared" si="13"/>
        <v/>
      </c>
      <c r="E123" s="78" t="str">
        <f t="shared" si="14"/>
        <v/>
      </c>
      <c r="F123" s="78" t="str">
        <f t="shared" si="12"/>
        <v/>
      </c>
      <c r="G123" s="65" t="str">
        <f t="shared" si="8"/>
        <v/>
      </c>
    </row>
    <row r="124" spans="1:7" x14ac:dyDescent="0.25">
      <c r="A124" s="76" t="str">
        <f t="shared" si="9"/>
        <v/>
      </c>
      <c r="B124" s="77" t="str">
        <f t="shared" si="10"/>
        <v/>
      </c>
      <c r="C124" s="65" t="str">
        <f t="shared" si="11"/>
        <v/>
      </c>
      <c r="D124" s="78" t="str">
        <f t="shared" si="13"/>
        <v/>
      </c>
      <c r="E124" s="78" t="str">
        <f t="shared" si="14"/>
        <v/>
      </c>
      <c r="F124" s="78" t="str">
        <f t="shared" si="12"/>
        <v/>
      </c>
      <c r="G124" s="65" t="str">
        <f t="shared" si="8"/>
        <v/>
      </c>
    </row>
    <row r="125" spans="1:7" x14ac:dyDescent="0.25">
      <c r="A125" s="76" t="str">
        <f t="shared" si="9"/>
        <v/>
      </c>
      <c r="B125" s="77" t="str">
        <f t="shared" si="10"/>
        <v/>
      </c>
      <c r="C125" s="65" t="str">
        <f t="shared" si="11"/>
        <v/>
      </c>
      <c r="D125" s="78" t="str">
        <f t="shared" si="13"/>
        <v/>
      </c>
      <c r="E125" s="78" t="str">
        <f t="shared" si="14"/>
        <v/>
      </c>
      <c r="F125" s="78" t="str">
        <f t="shared" si="12"/>
        <v/>
      </c>
      <c r="G125" s="65" t="str">
        <f t="shared" si="8"/>
        <v/>
      </c>
    </row>
    <row r="126" spans="1:7" x14ac:dyDescent="0.25">
      <c r="A126" s="76" t="str">
        <f t="shared" si="9"/>
        <v/>
      </c>
      <c r="B126" s="77" t="str">
        <f t="shared" si="10"/>
        <v/>
      </c>
      <c r="C126" s="65" t="str">
        <f t="shared" si="11"/>
        <v/>
      </c>
      <c r="D126" s="78" t="str">
        <f t="shared" si="13"/>
        <v/>
      </c>
      <c r="E126" s="78" t="str">
        <f t="shared" si="14"/>
        <v/>
      </c>
      <c r="F126" s="78" t="str">
        <f t="shared" si="12"/>
        <v/>
      </c>
      <c r="G126" s="65" t="str">
        <f t="shared" si="8"/>
        <v/>
      </c>
    </row>
    <row r="127" spans="1:7" x14ac:dyDescent="0.25">
      <c r="A127" s="76" t="str">
        <f t="shared" si="9"/>
        <v/>
      </c>
      <c r="B127" s="77" t="str">
        <f t="shared" si="10"/>
        <v/>
      </c>
      <c r="C127" s="65" t="str">
        <f t="shared" si="11"/>
        <v/>
      </c>
      <c r="D127" s="78" t="str">
        <f t="shared" si="13"/>
        <v/>
      </c>
      <c r="E127" s="78" t="str">
        <f t="shared" si="14"/>
        <v/>
      </c>
      <c r="F127" s="78" t="str">
        <f t="shared" si="12"/>
        <v/>
      </c>
      <c r="G127" s="65" t="str">
        <f t="shared" si="8"/>
        <v/>
      </c>
    </row>
    <row r="128" spans="1:7" x14ac:dyDescent="0.25">
      <c r="A128" s="76" t="str">
        <f t="shared" si="9"/>
        <v/>
      </c>
      <c r="B128" s="77" t="str">
        <f t="shared" si="10"/>
        <v/>
      </c>
      <c r="C128" s="65" t="str">
        <f t="shared" si="11"/>
        <v/>
      </c>
      <c r="D128" s="78" t="str">
        <f t="shared" si="13"/>
        <v/>
      </c>
      <c r="E128" s="78" t="str">
        <f t="shared" si="14"/>
        <v/>
      </c>
      <c r="F128" s="78" t="str">
        <f t="shared" si="12"/>
        <v/>
      </c>
      <c r="G128" s="65" t="str">
        <f t="shared" si="8"/>
        <v/>
      </c>
    </row>
    <row r="129" spans="1:7" x14ac:dyDescent="0.25">
      <c r="A129" s="76" t="str">
        <f t="shared" si="9"/>
        <v/>
      </c>
      <c r="B129" s="77" t="str">
        <f t="shared" si="10"/>
        <v/>
      </c>
      <c r="C129" s="65" t="str">
        <f t="shared" si="11"/>
        <v/>
      </c>
      <c r="D129" s="78" t="str">
        <f t="shared" si="13"/>
        <v/>
      </c>
      <c r="E129" s="78" t="str">
        <f t="shared" si="14"/>
        <v/>
      </c>
      <c r="F129" s="78" t="str">
        <f t="shared" si="12"/>
        <v/>
      </c>
      <c r="G129" s="65" t="str">
        <f t="shared" si="8"/>
        <v/>
      </c>
    </row>
    <row r="130" spans="1:7" x14ac:dyDescent="0.25">
      <c r="A130" s="76" t="str">
        <f t="shared" si="9"/>
        <v/>
      </c>
      <c r="B130" s="77" t="str">
        <f t="shared" si="10"/>
        <v/>
      </c>
      <c r="C130" s="65" t="str">
        <f t="shared" si="11"/>
        <v/>
      </c>
      <c r="D130" s="78" t="str">
        <f t="shared" si="13"/>
        <v/>
      </c>
      <c r="E130" s="78" t="str">
        <f t="shared" si="14"/>
        <v/>
      </c>
      <c r="F130" s="78" t="str">
        <f t="shared" si="12"/>
        <v/>
      </c>
      <c r="G130" s="65" t="str">
        <f t="shared" si="8"/>
        <v/>
      </c>
    </row>
    <row r="131" spans="1:7" x14ac:dyDescent="0.25">
      <c r="A131" s="76" t="str">
        <f t="shared" si="9"/>
        <v/>
      </c>
      <c r="B131" s="77" t="str">
        <f t="shared" si="10"/>
        <v/>
      </c>
      <c r="C131" s="65" t="str">
        <f t="shared" si="11"/>
        <v/>
      </c>
      <c r="D131" s="78" t="str">
        <f t="shared" si="13"/>
        <v/>
      </c>
      <c r="E131" s="78" t="str">
        <f t="shared" si="14"/>
        <v/>
      </c>
      <c r="F131" s="78" t="str">
        <f t="shared" si="12"/>
        <v/>
      </c>
      <c r="G131" s="65" t="str">
        <f t="shared" si="8"/>
        <v/>
      </c>
    </row>
    <row r="132" spans="1:7" x14ac:dyDescent="0.25">
      <c r="A132" s="76" t="str">
        <f t="shared" si="9"/>
        <v/>
      </c>
      <c r="B132" s="77" t="str">
        <f t="shared" si="10"/>
        <v/>
      </c>
      <c r="C132" s="65" t="str">
        <f t="shared" si="11"/>
        <v/>
      </c>
      <c r="D132" s="78" t="str">
        <f t="shared" si="13"/>
        <v/>
      </c>
      <c r="E132" s="78" t="str">
        <f t="shared" si="14"/>
        <v/>
      </c>
      <c r="F132" s="78" t="str">
        <f t="shared" si="12"/>
        <v/>
      </c>
      <c r="G132" s="65" t="str">
        <f t="shared" si="8"/>
        <v/>
      </c>
    </row>
    <row r="133" spans="1:7" x14ac:dyDescent="0.25">
      <c r="A133" s="76" t="str">
        <f t="shared" si="9"/>
        <v/>
      </c>
      <c r="B133" s="77" t="str">
        <f t="shared" si="10"/>
        <v/>
      </c>
      <c r="C133" s="65" t="str">
        <f t="shared" si="11"/>
        <v/>
      </c>
      <c r="D133" s="78" t="str">
        <f t="shared" si="13"/>
        <v/>
      </c>
      <c r="E133" s="78" t="str">
        <f t="shared" si="14"/>
        <v/>
      </c>
      <c r="F133" s="78" t="str">
        <f t="shared" si="12"/>
        <v/>
      </c>
      <c r="G133" s="65" t="str">
        <f t="shared" si="8"/>
        <v/>
      </c>
    </row>
    <row r="134" spans="1:7" x14ac:dyDescent="0.25">
      <c r="A134" s="76" t="str">
        <f t="shared" si="9"/>
        <v/>
      </c>
      <c r="B134" s="77" t="str">
        <f t="shared" si="10"/>
        <v/>
      </c>
      <c r="C134" s="65" t="str">
        <f t="shared" si="11"/>
        <v/>
      </c>
      <c r="D134" s="78" t="str">
        <f t="shared" si="13"/>
        <v/>
      </c>
      <c r="E134" s="78" t="str">
        <f t="shared" si="14"/>
        <v/>
      </c>
      <c r="F134" s="78" t="str">
        <f t="shared" si="12"/>
        <v/>
      </c>
      <c r="G134" s="65" t="str">
        <f t="shared" si="8"/>
        <v/>
      </c>
    </row>
    <row r="135" spans="1:7" x14ac:dyDescent="0.25">
      <c r="A135" s="76" t="str">
        <f t="shared" si="9"/>
        <v/>
      </c>
      <c r="B135" s="77" t="str">
        <f t="shared" si="10"/>
        <v/>
      </c>
      <c r="C135" s="65" t="str">
        <f t="shared" si="11"/>
        <v/>
      </c>
      <c r="D135" s="78" t="str">
        <f t="shared" si="13"/>
        <v/>
      </c>
      <c r="E135" s="78" t="str">
        <f t="shared" si="14"/>
        <v/>
      </c>
      <c r="F135" s="78" t="str">
        <f t="shared" si="12"/>
        <v/>
      </c>
      <c r="G135" s="65" t="str">
        <f t="shared" si="8"/>
        <v/>
      </c>
    </row>
    <row r="136" spans="1:7" x14ac:dyDescent="0.25">
      <c r="A136" s="76" t="str">
        <f t="shared" si="9"/>
        <v/>
      </c>
      <c r="B136" s="77" t="str">
        <f t="shared" si="10"/>
        <v/>
      </c>
      <c r="C136" s="65" t="str">
        <f t="shared" si="11"/>
        <v/>
      </c>
      <c r="D136" s="78" t="str">
        <f t="shared" si="13"/>
        <v/>
      </c>
      <c r="E136" s="78" t="str">
        <f t="shared" si="14"/>
        <v/>
      </c>
      <c r="F136" s="78" t="str">
        <f t="shared" si="12"/>
        <v/>
      </c>
      <c r="G136" s="65" t="str">
        <f t="shared" si="8"/>
        <v/>
      </c>
    </row>
    <row r="137" spans="1:7" x14ac:dyDescent="0.25">
      <c r="A137" s="76" t="str">
        <f t="shared" si="9"/>
        <v/>
      </c>
      <c r="B137" s="77" t="str">
        <f t="shared" si="10"/>
        <v/>
      </c>
      <c r="C137" s="65" t="str">
        <f t="shared" si="11"/>
        <v/>
      </c>
      <c r="D137" s="78" t="str">
        <f t="shared" si="13"/>
        <v/>
      </c>
      <c r="E137" s="78" t="str">
        <f t="shared" si="14"/>
        <v/>
      </c>
      <c r="F137" s="78" t="str">
        <f t="shared" si="12"/>
        <v/>
      </c>
      <c r="G137" s="65" t="str">
        <f t="shared" si="8"/>
        <v/>
      </c>
    </row>
    <row r="138" spans="1:7" x14ac:dyDescent="0.25">
      <c r="A138" s="76" t="str">
        <f t="shared" si="9"/>
        <v/>
      </c>
      <c r="B138" s="77" t="str">
        <f t="shared" si="10"/>
        <v/>
      </c>
      <c r="C138" s="65" t="str">
        <f t="shared" si="11"/>
        <v/>
      </c>
      <c r="D138" s="78" t="str">
        <f t="shared" si="13"/>
        <v/>
      </c>
      <c r="E138" s="78" t="str">
        <f t="shared" si="14"/>
        <v/>
      </c>
      <c r="F138" s="78" t="str">
        <f t="shared" si="12"/>
        <v/>
      </c>
      <c r="G138" s="65" t="str">
        <f t="shared" si="8"/>
        <v/>
      </c>
    </row>
    <row r="139" spans="1:7" x14ac:dyDescent="0.25">
      <c r="A139" s="76" t="str">
        <f t="shared" si="9"/>
        <v/>
      </c>
      <c r="B139" s="77" t="str">
        <f t="shared" si="10"/>
        <v/>
      </c>
      <c r="C139" s="65" t="str">
        <f t="shared" si="11"/>
        <v/>
      </c>
      <c r="D139" s="78" t="str">
        <f t="shared" si="13"/>
        <v/>
      </c>
      <c r="E139" s="78" t="str">
        <f t="shared" si="14"/>
        <v/>
      </c>
      <c r="F139" s="78" t="str">
        <f t="shared" si="12"/>
        <v/>
      </c>
      <c r="G139" s="65" t="str">
        <f t="shared" si="8"/>
        <v/>
      </c>
    </row>
    <row r="140" spans="1:7" x14ac:dyDescent="0.25">
      <c r="A140" s="76" t="str">
        <f t="shared" si="9"/>
        <v/>
      </c>
      <c r="B140" s="77" t="str">
        <f t="shared" si="10"/>
        <v/>
      </c>
      <c r="C140" s="65" t="str">
        <f t="shared" si="11"/>
        <v/>
      </c>
      <c r="D140" s="78" t="str">
        <f t="shared" si="13"/>
        <v/>
      </c>
      <c r="E140" s="78" t="str">
        <f t="shared" si="14"/>
        <v/>
      </c>
      <c r="F140" s="78" t="str">
        <f t="shared" si="12"/>
        <v/>
      </c>
      <c r="G140" s="65" t="str">
        <f t="shared" si="8"/>
        <v/>
      </c>
    </row>
    <row r="141" spans="1:7" x14ac:dyDescent="0.25">
      <c r="A141" s="76" t="str">
        <f t="shared" si="9"/>
        <v/>
      </c>
      <c r="B141" s="77" t="str">
        <f t="shared" si="10"/>
        <v/>
      </c>
      <c r="C141" s="65" t="str">
        <f t="shared" si="11"/>
        <v/>
      </c>
      <c r="D141" s="78" t="str">
        <f t="shared" si="13"/>
        <v/>
      </c>
      <c r="E141" s="78" t="str">
        <f t="shared" si="14"/>
        <v/>
      </c>
      <c r="F141" s="78" t="str">
        <f t="shared" si="12"/>
        <v/>
      </c>
      <c r="G141" s="65" t="str">
        <f t="shared" si="8"/>
        <v/>
      </c>
    </row>
    <row r="142" spans="1:7" x14ac:dyDescent="0.25">
      <c r="A142" s="76" t="str">
        <f t="shared" si="9"/>
        <v/>
      </c>
      <c r="B142" s="77" t="str">
        <f t="shared" si="10"/>
        <v/>
      </c>
      <c r="C142" s="65" t="str">
        <f t="shared" si="11"/>
        <v/>
      </c>
      <c r="D142" s="78" t="str">
        <f t="shared" si="13"/>
        <v/>
      </c>
      <c r="E142" s="78" t="str">
        <f t="shared" si="14"/>
        <v/>
      </c>
      <c r="F142" s="78" t="str">
        <f t="shared" si="12"/>
        <v/>
      </c>
      <c r="G142" s="65" t="str">
        <f t="shared" si="8"/>
        <v/>
      </c>
    </row>
    <row r="143" spans="1:7" x14ac:dyDescent="0.25">
      <c r="A143" s="76" t="str">
        <f t="shared" si="9"/>
        <v/>
      </c>
      <c r="B143" s="77" t="str">
        <f t="shared" si="10"/>
        <v/>
      </c>
      <c r="C143" s="65" t="str">
        <f t="shared" si="11"/>
        <v/>
      </c>
      <c r="D143" s="78" t="str">
        <f t="shared" si="13"/>
        <v/>
      </c>
      <c r="E143" s="78" t="str">
        <f t="shared" si="14"/>
        <v/>
      </c>
      <c r="F143" s="78" t="str">
        <f t="shared" si="12"/>
        <v/>
      </c>
      <c r="G143" s="65" t="str">
        <f t="shared" si="8"/>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22A7-E170-4A04-8137-BF6478B2B2F7}">
  <dimension ref="A1:P143"/>
  <sheetViews>
    <sheetView workbookViewId="0">
      <selection activeCell="B4" sqref="B4"/>
    </sheetView>
  </sheetViews>
  <sheetFormatPr defaultRowHeight="15" x14ac:dyDescent="0.25"/>
  <cols>
    <col min="1" max="1" width="9.140625" style="71"/>
    <col min="2" max="2" width="7.85546875" style="71" customWidth="1"/>
    <col min="3" max="3" width="14.7109375" style="71" customWidth="1"/>
    <col min="4" max="4" width="14.28515625" style="71" customWidth="1"/>
    <col min="5" max="6" width="14.7109375" style="71" customWidth="1"/>
    <col min="7" max="7" width="14.7109375" style="84" customWidth="1"/>
    <col min="8" max="257" width="9.140625" style="71"/>
    <col min="258" max="258" width="7.85546875" style="71" customWidth="1"/>
    <col min="259" max="259" width="14.7109375" style="71" customWidth="1"/>
    <col min="260" max="260" width="14.28515625" style="71" customWidth="1"/>
    <col min="261" max="263" width="14.7109375" style="71" customWidth="1"/>
    <col min="264" max="513" width="9.140625" style="71"/>
    <col min="514" max="514" width="7.85546875" style="71" customWidth="1"/>
    <col min="515" max="515" width="14.7109375" style="71" customWidth="1"/>
    <col min="516" max="516" width="14.28515625" style="71" customWidth="1"/>
    <col min="517" max="519" width="14.7109375" style="71" customWidth="1"/>
    <col min="520" max="769" width="9.140625" style="71"/>
    <col min="770" max="770" width="7.85546875" style="71" customWidth="1"/>
    <col min="771" max="771" width="14.7109375" style="71" customWidth="1"/>
    <col min="772" max="772" width="14.28515625" style="71" customWidth="1"/>
    <col min="773" max="775" width="14.7109375" style="71" customWidth="1"/>
    <col min="776" max="1025" width="9.140625" style="71"/>
    <col min="1026" max="1026" width="7.85546875" style="71" customWidth="1"/>
    <col min="1027" max="1027" width="14.7109375" style="71" customWidth="1"/>
    <col min="1028" max="1028" width="14.28515625" style="71" customWidth="1"/>
    <col min="1029" max="1031" width="14.7109375" style="71" customWidth="1"/>
    <col min="1032" max="1281" width="9.140625" style="71"/>
    <col min="1282" max="1282" width="7.85546875" style="71" customWidth="1"/>
    <col min="1283" max="1283" width="14.7109375" style="71" customWidth="1"/>
    <col min="1284" max="1284" width="14.28515625" style="71" customWidth="1"/>
    <col min="1285" max="1287" width="14.7109375" style="71" customWidth="1"/>
    <col min="1288" max="1537" width="9.140625" style="71"/>
    <col min="1538" max="1538" width="7.85546875" style="71" customWidth="1"/>
    <col min="1539" max="1539" width="14.7109375" style="71" customWidth="1"/>
    <col min="1540" max="1540" width="14.28515625" style="71" customWidth="1"/>
    <col min="1541" max="1543" width="14.7109375" style="71" customWidth="1"/>
    <col min="1544" max="1793" width="9.140625" style="71"/>
    <col min="1794" max="1794" width="7.85546875" style="71" customWidth="1"/>
    <col min="1795" max="1795" width="14.7109375" style="71" customWidth="1"/>
    <col min="1796" max="1796" width="14.28515625" style="71" customWidth="1"/>
    <col min="1797" max="1799" width="14.7109375" style="71" customWidth="1"/>
    <col min="1800" max="2049" width="9.140625" style="71"/>
    <col min="2050" max="2050" width="7.85546875" style="71" customWidth="1"/>
    <col min="2051" max="2051" width="14.7109375" style="71" customWidth="1"/>
    <col min="2052" max="2052" width="14.28515625" style="71" customWidth="1"/>
    <col min="2053" max="2055" width="14.7109375" style="71" customWidth="1"/>
    <col min="2056" max="2305" width="9.140625" style="71"/>
    <col min="2306" max="2306" width="7.85546875" style="71" customWidth="1"/>
    <col min="2307" max="2307" width="14.7109375" style="71" customWidth="1"/>
    <col min="2308" max="2308" width="14.28515625" style="71" customWidth="1"/>
    <col min="2309" max="2311" width="14.7109375" style="71" customWidth="1"/>
    <col min="2312" max="2561" width="9.140625" style="71"/>
    <col min="2562" max="2562" width="7.85546875" style="71" customWidth="1"/>
    <col min="2563" max="2563" width="14.7109375" style="71" customWidth="1"/>
    <col min="2564" max="2564" width="14.28515625" style="71" customWidth="1"/>
    <col min="2565" max="2567" width="14.7109375" style="71" customWidth="1"/>
    <col min="2568" max="2817" width="9.140625" style="71"/>
    <col min="2818" max="2818" width="7.85546875" style="71" customWidth="1"/>
    <col min="2819" max="2819" width="14.7109375" style="71" customWidth="1"/>
    <col min="2820" max="2820" width="14.28515625" style="71" customWidth="1"/>
    <col min="2821" max="2823" width="14.7109375" style="71" customWidth="1"/>
    <col min="2824" max="3073" width="9.140625" style="71"/>
    <col min="3074" max="3074" width="7.85546875" style="71" customWidth="1"/>
    <col min="3075" max="3075" width="14.7109375" style="71" customWidth="1"/>
    <col min="3076" max="3076" width="14.28515625" style="71" customWidth="1"/>
    <col min="3077" max="3079" width="14.7109375" style="71" customWidth="1"/>
    <col min="3080" max="3329" width="9.140625" style="71"/>
    <col min="3330" max="3330" width="7.85546875" style="71" customWidth="1"/>
    <col min="3331" max="3331" width="14.7109375" style="71" customWidth="1"/>
    <col min="3332" max="3332" width="14.28515625" style="71" customWidth="1"/>
    <col min="3333" max="3335" width="14.7109375" style="71" customWidth="1"/>
    <col min="3336" max="3585" width="9.140625" style="71"/>
    <col min="3586" max="3586" width="7.85546875" style="71" customWidth="1"/>
    <col min="3587" max="3587" width="14.7109375" style="71" customWidth="1"/>
    <col min="3588" max="3588" width="14.28515625" style="71" customWidth="1"/>
    <col min="3589" max="3591" width="14.7109375" style="71" customWidth="1"/>
    <col min="3592" max="3841" width="9.140625" style="71"/>
    <col min="3842" max="3842" width="7.85546875" style="71" customWidth="1"/>
    <col min="3843" max="3843" width="14.7109375" style="71" customWidth="1"/>
    <col min="3844" max="3844" width="14.28515625" style="71" customWidth="1"/>
    <col min="3845" max="3847" width="14.7109375" style="71" customWidth="1"/>
    <col min="3848" max="4097" width="9.140625" style="71"/>
    <col min="4098" max="4098" width="7.85546875" style="71" customWidth="1"/>
    <col min="4099" max="4099" width="14.7109375" style="71" customWidth="1"/>
    <col min="4100" max="4100" width="14.28515625" style="71" customWidth="1"/>
    <col min="4101" max="4103" width="14.7109375" style="71" customWidth="1"/>
    <col min="4104" max="4353" width="9.140625" style="71"/>
    <col min="4354" max="4354" width="7.85546875" style="71" customWidth="1"/>
    <col min="4355" max="4355" width="14.7109375" style="71" customWidth="1"/>
    <col min="4356" max="4356" width="14.28515625" style="71" customWidth="1"/>
    <col min="4357" max="4359" width="14.7109375" style="71" customWidth="1"/>
    <col min="4360" max="4609" width="9.140625" style="71"/>
    <col min="4610" max="4610" width="7.85546875" style="71" customWidth="1"/>
    <col min="4611" max="4611" width="14.7109375" style="71" customWidth="1"/>
    <col min="4612" max="4612" width="14.28515625" style="71" customWidth="1"/>
    <col min="4613" max="4615" width="14.7109375" style="71" customWidth="1"/>
    <col min="4616" max="4865" width="9.140625" style="71"/>
    <col min="4866" max="4866" width="7.85546875" style="71" customWidth="1"/>
    <col min="4867" max="4867" width="14.7109375" style="71" customWidth="1"/>
    <col min="4868" max="4868" width="14.28515625" style="71" customWidth="1"/>
    <col min="4869" max="4871" width="14.7109375" style="71" customWidth="1"/>
    <col min="4872" max="5121" width="9.140625" style="71"/>
    <col min="5122" max="5122" width="7.85546875" style="71" customWidth="1"/>
    <col min="5123" max="5123" width="14.7109375" style="71" customWidth="1"/>
    <col min="5124" max="5124" width="14.28515625" style="71" customWidth="1"/>
    <col min="5125" max="5127" width="14.7109375" style="71" customWidth="1"/>
    <col min="5128" max="5377" width="9.140625" style="71"/>
    <col min="5378" max="5378" width="7.85546875" style="71" customWidth="1"/>
    <col min="5379" max="5379" width="14.7109375" style="71" customWidth="1"/>
    <col min="5380" max="5380" width="14.28515625" style="71" customWidth="1"/>
    <col min="5381" max="5383" width="14.7109375" style="71" customWidth="1"/>
    <col min="5384" max="5633" width="9.140625" style="71"/>
    <col min="5634" max="5634" width="7.85546875" style="71" customWidth="1"/>
    <col min="5635" max="5635" width="14.7109375" style="71" customWidth="1"/>
    <col min="5636" max="5636" width="14.28515625" style="71" customWidth="1"/>
    <col min="5637" max="5639" width="14.7109375" style="71" customWidth="1"/>
    <col min="5640" max="5889" width="9.140625" style="71"/>
    <col min="5890" max="5890" width="7.85546875" style="71" customWidth="1"/>
    <col min="5891" max="5891" width="14.7109375" style="71" customWidth="1"/>
    <col min="5892" max="5892" width="14.28515625" style="71" customWidth="1"/>
    <col min="5893" max="5895" width="14.7109375" style="71" customWidth="1"/>
    <col min="5896" max="6145" width="9.140625" style="71"/>
    <col min="6146" max="6146" width="7.85546875" style="71" customWidth="1"/>
    <col min="6147" max="6147" width="14.7109375" style="71" customWidth="1"/>
    <col min="6148" max="6148" width="14.28515625" style="71" customWidth="1"/>
    <col min="6149" max="6151" width="14.7109375" style="71" customWidth="1"/>
    <col min="6152" max="6401" width="9.140625" style="71"/>
    <col min="6402" max="6402" width="7.85546875" style="71" customWidth="1"/>
    <col min="6403" max="6403" width="14.7109375" style="71" customWidth="1"/>
    <col min="6404" max="6404" width="14.28515625" style="71" customWidth="1"/>
    <col min="6405" max="6407" width="14.7109375" style="71" customWidth="1"/>
    <col min="6408" max="6657" width="9.140625" style="71"/>
    <col min="6658" max="6658" width="7.85546875" style="71" customWidth="1"/>
    <col min="6659" max="6659" width="14.7109375" style="71" customWidth="1"/>
    <col min="6660" max="6660" width="14.28515625" style="71" customWidth="1"/>
    <col min="6661" max="6663" width="14.7109375" style="71" customWidth="1"/>
    <col min="6664" max="6913" width="9.140625" style="71"/>
    <col min="6914" max="6914" width="7.85546875" style="71" customWidth="1"/>
    <col min="6915" max="6915" width="14.7109375" style="71" customWidth="1"/>
    <col min="6916" max="6916" width="14.28515625" style="71" customWidth="1"/>
    <col min="6917" max="6919" width="14.7109375" style="71" customWidth="1"/>
    <col min="6920" max="7169" width="9.140625" style="71"/>
    <col min="7170" max="7170" width="7.85546875" style="71" customWidth="1"/>
    <col min="7171" max="7171" width="14.7109375" style="71" customWidth="1"/>
    <col min="7172" max="7172" width="14.28515625" style="71" customWidth="1"/>
    <col min="7173" max="7175" width="14.7109375" style="71" customWidth="1"/>
    <col min="7176" max="7425" width="9.140625" style="71"/>
    <col min="7426" max="7426" width="7.85546875" style="71" customWidth="1"/>
    <col min="7427" max="7427" width="14.7109375" style="71" customWidth="1"/>
    <col min="7428" max="7428" width="14.28515625" style="71" customWidth="1"/>
    <col min="7429" max="7431" width="14.7109375" style="71" customWidth="1"/>
    <col min="7432" max="7681" width="9.140625" style="71"/>
    <col min="7682" max="7682" width="7.85546875" style="71" customWidth="1"/>
    <col min="7683" max="7683" width="14.7109375" style="71" customWidth="1"/>
    <col min="7684" max="7684" width="14.28515625" style="71" customWidth="1"/>
    <col min="7685" max="7687" width="14.7109375" style="71" customWidth="1"/>
    <col min="7688" max="7937" width="9.140625" style="71"/>
    <col min="7938" max="7938" width="7.85546875" style="71" customWidth="1"/>
    <col min="7939" max="7939" width="14.7109375" style="71" customWidth="1"/>
    <col min="7940" max="7940" width="14.28515625" style="71" customWidth="1"/>
    <col min="7941" max="7943" width="14.7109375" style="71" customWidth="1"/>
    <col min="7944" max="8193" width="9.140625" style="71"/>
    <col min="8194" max="8194" width="7.85546875" style="71" customWidth="1"/>
    <col min="8195" max="8195" width="14.7109375" style="71" customWidth="1"/>
    <col min="8196" max="8196" width="14.28515625" style="71" customWidth="1"/>
    <col min="8197" max="8199" width="14.7109375" style="71" customWidth="1"/>
    <col min="8200" max="8449" width="9.140625" style="71"/>
    <col min="8450" max="8450" width="7.85546875" style="71" customWidth="1"/>
    <col min="8451" max="8451" width="14.7109375" style="71" customWidth="1"/>
    <col min="8452" max="8452" width="14.28515625" style="71" customWidth="1"/>
    <col min="8453" max="8455" width="14.7109375" style="71" customWidth="1"/>
    <col min="8456" max="8705" width="9.140625" style="71"/>
    <col min="8706" max="8706" width="7.85546875" style="71" customWidth="1"/>
    <col min="8707" max="8707" width="14.7109375" style="71" customWidth="1"/>
    <col min="8708" max="8708" width="14.28515625" style="71" customWidth="1"/>
    <col min="8709" max="8711" width="14.7109375" style="71" customWidth="1"/>
    <col min="8712" max="8961" width="9.140625" style="71"/>
    <col min="8962" max="8962" width="7.85546875" style="71" customWidth="1"/>
    <col min="8963" max="8963" width="14.7109375" style="71" customWidth="1"/>
    <col min="8964" max="8964" width="14.28515625" style="71" customWidth="1"/>
    <col min="8965" max="8967" width="14.7109375" style="71" customWidth="1"/>
    <col min="8968" max="9217" width="9.140625" style="71"/>
    <col min="9218" max="9218" width="7.85546875" style="71" customWidth="1"/>
    <col min="9219" max="9219" width="14.7109375" style="71" customWidth="1"/>
    <col min="9220" max="9220" width="14.28515625" style="71" customWidth="1"/>
    <col min="9221" max="9223" width="14.7109375" style="71" customWidth="1"/>
    <col min="9224" max="9473" width="9.140625" style="71"/>
    <col min="9474" max="9474" width="7.85546875" style="71" customWidth="1"/>
    <col min="9475" max="9475" width="14.7109375" style="71" customWidth="1"/>
    <col min="9476" max="9476" width="14.28515625" style="71" customWidth="1"/>
    <col min="9477" max="9479" width="14.7109375" style="71" customWidth="1"/>
    <col min="9480" max="9729" width="9.140625" style="71"/>
    <col min="9730" max="9730" width="7.85546875" style="71" customWidth="1"/>
    <col min="9731" max="9731" width="14.7109375" style="71" customWidth="1"/>
    <col min="9732" max="9732" width="14.28515625" style="71" customWidth="1"/>
    <col min="9733" max="9735" width="14.7109375" style="71" customWidth="1"/>
    <col min="9736" max="9985" width="9.140625" style="71"/>
    <col min="9986" max="9986" width="7.85546875" style="71" customWidth="1"/>
    <col min="9987" max="9987" width="14.7109375" style="71" customWidth="1"/>
    <col min="9988" max="9988" width="14.28515625" style="71" customWidth="1"/>
    <col min="9989" max="9991" width="14.7109375" style="71" customWidth="1"/>
    <col min="9992" max="10241" width="9.140625" style="71"/>
    <col min="10242" max="10242" width="7.85546875" style="71" customWidth="1"/>
    <col min="10243" max="10243" width="14.7109375" style="71" customWidth="1"/>
    <col min="10244" max="10244" width="14.28515625" style="71" customWidth="1"/>
    <col min="10245" max="10247" width="14.7109375" style="71" customWidth="1"/>
    <col min="10248" max="10497" width="9.140625" style="71"/>
    <col min="10498" max="10498" width="7.85546875" style="71" customWidth="1"/>
    <col min="10499" max="10499" width="14.7109375" style="71" customWidth="1"/>
    <col min="10500" max="10500" width="14.28515625" style="71" customWidth="1"/>
    <col min="10501" max="10503" width="14.7109375" style="71" customWidth="1"/>
    <col min="10504" max="10753" width="9.140625" style="71"/>
    <col min="10754" max="10754" width="7.85546875" style="71" customWidth="1"/>
    <col min="10755" max="10755" width="14.7109375" style="71" customWidth="1"/>
    <col min="10756" max="10756" width="14.28515625" style="71" customWidth="1"/>
    <col min="10757" max="10759" width="14.7109375" style="71" customWidth="1"/>
    <col min="10760" max="11009" width="9.140625" style="71"/>
    <col min="11010" max="11010" width="7.85546875" style="71" customWidth="1"/>
    <col min="11011" max="11011" width="14.7109375" style="71" customWidth="1"/>
    <col min="11012" max="11012" width="14.28515625" style="71" customWidth="1"/>
    <col min="11013" max="11015" width="14.7109375" style="71" customWidth="1"/>
    <col min="11016" max="11265" width="9.140625" style="71"/>
    <col min="11266" max="11266" width="7.85546875" style="71" customWidth="1"/>
    <col min="11267" max="11267" width="14.7109375" style="71" customWidth="1"/>
    <col min="11268" max="11268" width="14.28515625" style="71" customWidth="1"/>
    <col min="11269" max="11271" width="14.7109375" style="71" customWidth="1"/>
    <col min="11272" max="11521" width="9.140625" style="71"/>
    <col min="11522" max="11522" width="7.85546875" style="71" customWidth="1"/>
    <col min="11523" max="11523" width="14.7109375" style="71" customWidth="1"/>
    <col min="11524" max="11524" width="14.28515625" style="71" customWidth="1"/>
    <col min="11525" max="11527" width="14.7109375" style="71" customWidth="1"/>
    <col min="11528" max="11777" width="9.140625" style="71"/>
    <col min="11778" max="11778" width="7.85546875" style="71" customWidth="1"/>
    <col min="11779" max="11779" width="14.7109375" style="71" customWidth="1"/>
    <col min="11780" max="11780" width="14.28515625" style="71" customWidth="1"/>
    <col min="11781" max="11783" width="14.7109375" style="71" customWidth="1"/>
    <col min="11784" max="12033" width="9.140625" style="71"/>
    <col min="12034" max="12034" width="7.85546875" style="71" customWidth="1"/>
    <col min="12035" max="12035" width="14.7109375" style="71" customWidth="1"/>
    <col min="12036" max="12036" width="14.28515625" style="71" customWidth="1"/>
    <col min="12037" max="12039" width="14.7109375" style="71" customWidth="1"/>
    <col min="12040" max="12289" width="9.140625" style="71"/>
    <col min="12290" max="12290" width="7.85546875" style="71" customWidth="1"/>
    <col min="12291" max="12291" width="14.7109375" style="71" customWidth="1"/>
    <col min="12292" max="12292" width="14.28515625" style="71" customWidth="1"/>
    <col min="12293" max="12295" width="14.7109375" style="71" customWidth="1"/>
    <col min="12296" max="12545" width="9.140625" style="71"/>
    <col min="12546" max="12546" width="7.85546875" style="71" customWidth="1"/>
    <col min="12547" max="12547" width="14.7109375" style="71" customWidth="1"/>
    <col min="12548" max="12548" width="14.28515625" style="71" customWidth="1"/>
    <col min="12549" max="12551" width="14.7109375" style="71" customWidth="1"/>
    <col min="12552" max="12801" width="9.140625" style="71"/>
    <col min="12802" max="12802" width="7.85546875" style="71" customWidth="1"/>
    <col min="12803" max="12803" width="14.7109375" style="71" customWidth="1"/>
    <col min="12804" max="12804" width="14.28515625" style="71" customWidth="1"/>
    <col min="12805" max="12807" width="14.7109375" style="71" customWidth="1"/>
    <col min="12808" max="13057" width="9.140625" style="71"/>
    <col min="13058" max="13058" width="7.85546875" style="71" customWidth="1"/>
    <col min="13059" max="13059" width="14.7109375" style="71" customWidth="1"/>
    <col min="13060" max="13060" width="14.28515625" style="71" customWidth="1"/>
    <col min="13061" max="13063" width="14.7109375" style="71" customWidth="1"/>
    <col min="13064" max="13313" width="9.140625" style="71"/>
    <col min="13314" max="13314" width="7.85546875" style="71" customWidth="1"/>
    <col min="13315" max="13315" width="14.7109375" style="71" customWidth="1"/>
    <col min="13316" max="13316" width="14.28515625" style="71" customWidth="1"/>
    <col min="13317" max="13319" width="14.7109375" style="71" customWidth="1"/>
    <col min="13320" max="13569" width="9.140625" style="71"/>
    <col min="13570" max="13570" width="7.85546875" style="71" customWidth="1"/>
    <col min="13571" max="13571" width="14.7109375" style="71" customWidth="1"/>
    <col min="13572" max="13572" width="14.28515625" style="71" customWidth="1"/>
    <col min="13573" max="13575" width="14.7109375" style="71" customWidth="1"/>
    <col min="13576" max="13825" width="9.140625" style="71"/>
    <col min="13826" max="13826" width="7.85546875" style="71" customWidth="1"/>
    <col min="13827" max="13827" width="14.7109375" style="71" customWidth="1"/>
    <col min="13828" max="13828" width="14.28515625" style="71" customWidth="1"/>
    <col min="13829" max="13831" width="14.7109375" style="71" customWidth="1"/>
    <col min="13832" max="14081" width="9.140625" style="71"/>
    <col min="14082" max="14082" width="7.85546875" style="71" customWidth="1"/>
    <col min="14083" max="14083" width="14.7109375" style="71" customWidth="1"/>
    <col min="14084" max="14084" width="14.28515625" style="71" customWidth="1"/>
    <col min="14085" max="14087" width="14.7109375" style="71" customWidth="1"/>
    <col min="14088" max="14337" width="9.140625" style="71"/>
    <col min="14338" max="14338" width="7.85546875" style="71" customWidth="1"/>
    <col min="14339" max="14339" width="14.7109375" style="71" customWidth="1"/>
    <col min="14340" max="14340" width="14.28515625" style="71" customWidth="1"/>
    <col min="14341" max="14343" width="14.7109375" style="71" customWidth="1"/>
    <col min="14344" max="14593" width="9.140625" style="71"/>
    <col min="14594" max="14594" width="7.85546875" style="71" customWidth="1"/>
    <col min="14595" max="14595" width="14.7109375" style="71" customWidth="1"/>
    <col min="14596" max="14596" width="14.28515625" style="71" customWidth="1"/>
    <col min="14597" max="14599" width="14.7109375" style="71" customWidth="1"/>
    <col min="14600" max="14849" width="9.140625" style="71"/>
    <col min="14850" max="14850" width="7.85546875" style="71" customWidth="1"/>
    <col min="14851" max="14851" width="14.7109375" style="71" customWidth="1"/>
    <col min="14852" max="14852" width="14.28515625" style="71" customWidth="1"/>
    <col min="14853" max="14855" width="14.7109375" style="71" customWidth="1"/>
    <col min="14856" max="15105" width="9.140625" style="71"/>
    <col min="15106" max="15106" width="7.85546875" style="71" customWidth="1"/>
    <col min="15107" max="15107" width="14.7109375" style="71" customWidth="1"/>
    <col min="15108" max="15108" width="14.28515625" style="71" customWidth="1"/>
    <col min="15109" max="15111" width="14.7109375" style="71" customWidth="1"/>
    <col min="15112" max="15361" width="9.140625" style="71"/>
    <col min="15362" max="15362" width="7.85546875" style="71" customWidth="1"/>
    <col min="15363" max="15363" width="14.7109375" style="71" customWidth="1"/>
    <col min="15364" max="15364" width="14.28515625" style="71" customWidth="1"/>
    <col min="15365" max="15367" width="14.7109375" style="71" customWidth="1"/>
    <col min="15368" max="15617" width="9.140625" style="71"/>
    <col min="15618" max="15618" width="7.85546875" style="71" customWidth="1"/>
    <col min="15619" max="15619" width="14.7109375" style="71" customWidth="1"/>
    <col min="15620" max="15620" width="14.28515625" style="71" customWidth="1"/>
    <col min="15621" max="15623" width="14.7109375" style="71" customWidth="1"/>
    <col min="15624" max="15873" width="9.140625" style="71"/>
    <col min="15874" max="15874" width="7.85546875" style="71" customWidth="1"/>
    <col min="15875" max="15875" width="14.7109375" style="71" customWidth="1"/>
    <col min="15876" max="15876" width="14.28515625" style="71" customWidth="1"/>
    <col min="15877" max="15879" width="14.7109375" style="71" customWidth="1"/>
    <col min="15880" max="16129" width="9.140625" style="71"/>
    <col min="16130" max="16130" width="7.85546875" style="71" customWidth="1"/>
    <col min="16131" max="16131" width="14.7109375" style="71" customWidth="1"/>
    <col min="16132" max="16132" width="14.28515625" style="71" customWidth="1"/>
    <col min="16133" max="16135" width="14.7109375" style="71" customWidth="1"/>
    <col min="16136" max="16384" width="9.140625" style="71"/>
  </cols>
  <sheetData>
    <row r="1" spans="1:16" x14ac:dyDescent="0.25">
      <c r="A1" s="59"/>
      <c r="B1" s="59"/>
      <c r="C1" s="59"/>
      <c r="D1" s="59"/>
      <c r="E1" s="59"/>
      <c r="F1" s="59"/>
      <c r="G1" s="172"/>
    </row>
    <row r="2" spans="1:16" x14ac:dyDescent="0.25">
      <c r="A2" s="59"/>
      <c r="B2" s="59"/>
      <c r="C2" s="59"/>
      <c r="D2" s="59"/>
      <c r="E2" s="59"/>
      <c r="F2" s="61"/>
      <c r="G2" s="173"/>
    </row>
    <row r="3" spans="1:16" x14ac:dyDescent="0.25">
      <c r="A3" s="59"/>
      <c r="B3" s="59"/>
      <c r="C3" s="59"/>
      <c r="D3" s="59"/>
      <c r="E3" s="59"/>
      <c r="F3" s="61"/>
      <c r="G3" s="173"/>
    </row>
    <row r="4" spans="1:16" ht="21" x14ac:dyDescent="0.35">
      <c r="A4" s="59"/>
      <c r="B4" s="63" t="s">
        <v>77</v>
      </c>
      <c r="C4" s="59"/>
      <c r="D4" s="59"/>
      <c r="E4" s="64"/>
      <c r="F4" s="65"/>
      <c r="G4" s="174"/>
      <c r="K4" s="84"/>
      <c r="L4" s="83"/>
    </row>
    <row r="5" spans="1:16" x14ac:dyDescent="0.25">
      <c r="A5" s="59"/>
      <c r="B5" s="59"/>
      <c r="C5" s="59"/>
      <c r="D5" s="59"/>
      <c r="E5" s="59"/>
      <c r="F5" s="65"/>
      <c r="G5" s="175"/>
      <c r="K5" s="82"/>
      <c r="L5" s="83"/>
    </row>
    <row r="6" spans="1:16" x14ac:dyDescent="0.25">
      <c r="A6" s="59"/>
      <c r="B6" s="66" t="s">
        <v>55</v>
      </c>
      <c r="C6" s="67"/>
      <c r="D6" s="68"/>
      <c r="E6" s="105">
        <v>45231</v>
      </c>
      <c r="F6" s="69"/>
      <c r="G6" s="175"/>
      <c r="K6" s="94"/>
      <c r="L6" s="94"/>
    </row>
    <row r="7" spans="1:16" x14ac:dyDescent="0.25">
      <c r="A7" s="59"/>
      <c r="B7" s="70" t="s">
        <v>57</v>
      </c>
      <c r="C7" s="77"/>
      <c r="E7" s="95">
        <v>7</v>
      </c>
      <c r="F7" s="72" t="s">
        <v>58</v>
      </c>
      <c r="G7" s="175"/>
      <c r="J7" s="176"/>
      <c r="K7" s="80"/>
      <c r="L7" s="80"/>
    </row>
    <row r="8" spans="1:16" x14ac:dyDescent="0.25">
      <c r="A8" s="59"/>
      <c r="B8" s="70" t="s">
        <v>65</v>
      </c>
      <c r="C8" s="77"/>
      <c r="D8" s="96">
        <f>E6-1</f>
        <v>45230</v>
      </c>
      <c r="E8" s="97">
        <v>6613.54</v>
      </c>
      <c r="F8" s="72" t="s">
        <v>61</v>
      </c>
      <c r="G8" s="175"/>
      <c r="I8" s="84"/>
      <c r="J8" s="176"/>
      <c r="K8" s="80"/>
      <c r="L8" s="80"/>
    </row>
    <row r="9" spans="1:16" x14ac:dyDescent="0.25">
      <c r="A9" s="59"/>
      <c r="B9" s="70" t="s">
        <v>66</v>
      </c>
      <c r="C9" s="77"/>
      <c r="D9" s="96">
        <f>EOMONTH(D8,E7)</f>
        <v>45443</v>
      </c>
      <c r="E9" s="177">
        <v>0</v>
      </c>
      <c r="F9" s="72" t="s">
        <v>61</v>
      </c>
      <c r="G9" s="175"/>
      <c r="J9" s="176"/>
      <c r="K9" s="80"/>
      <c r="L9" s="80"/>
    </row>
    <row r="10" spans="1:16" x14ac:dyDescent="0.25">
      <c r="A10" s="59"/>
      <c r="B10" s="70" t="s">
        <v>64</v>
      </c>
      <c r="C10" s="77"/>
      <c r="E10" s="106">
        <v>1</v>
      </c>
      <c r="F10" s="72"/>
      <c r="G10" s="175"/>
      <c r="J10" s="176"/>
      <c r="K10" s="81"/>
      <c r="L10" s="81"/>
    </row>
    <row r="11" spans="1:16" x14ac:dyDescent="0.25">
      <c r="A11" s="59"/>
      <c r="B11" s="107" t="s">
        <v>80</v>
      </c>
      <c r="C11" s="108"/>
      <c r="D11" s="109"/>
      <c r="E11" s="178">
        <v>5.7000000000000002E-2</v>
      </c>
      <c r="F11" s="73"/>
      <c r="G11" s="179"/>
      <c r="K11" s="80"/>
      <c r="L11" s="80"/>
      <c r="M11" s="81"/>
      <c r="P11" s="180"/>
    </row>
    <row r="12" spans="1:16" x14ac:dyDescent="0.25">
      <c r="A12" s="59"/>
      <c r="B12" s="95"/>
      <c r="C12" s="77"/>
      <c r="E12" s="99"/>
      <c r="F12" s="95"/>
      <c r="G12" s="179"/>
      <c r="K12" s="80"/>
      <c r="L12" s="80"/>
      <c r="M12" s="81"/>
    </row>
    <row r="13" spans="1:16" x14ac:dyDescent="0.25">
      <c r="G13" s="83"/>
      <c r="L13" s="80"/>
      <c r="M13" s="81"/>
    </row>
    <row r="14" spans="1:16" ht="15.75" thickBot="1" x14ac:dyDescent="0.3">
      <c r="A14" s="75" t="s">
        <v>68</v>
      </c>
      <c r="B14" s="75" t="s">
        <v>69</v>
      </c>
      <c r="C14" s="75" t="s">
        <v>70</v>
      </c>
      <c r="D14" s="75" t="s">
        <v>71</v>
      </c>
      <c r="E14" s="75" t="s">
        <v>72</v>
      </c>
      <c r="F14" s="75" t="s">
        <v>73</v>
      </c>
      <c r="G14" s="181" t="s">
        <v>74</v>
      </c>
      <c r="K14" s="80"/>
      <c r="L14" s="80"/>
      <c r="M14" s="81"/>
    </row>
    <row r="15" spans="1:16" x14ac:dyDescent="0.25">
      <c r="A15" s="76">
        <f>IF(B15="","",E6)</f>
        <v>45231</v>
      </c>
      <c r="B15" s="77">
        <f>IF(E7&gt;0,1,"")</f>
        <v>1</v>
      </c>
      <c r="C15" s="65">
        <f>IF(B15="","",E8)</f>
        <v>6613.54</v>
      </c>
      <c r="D15" s="78">
        <f>IF(B15="","",IPMT($E$11/12,B15,2,-$E$8,1150,0))</f>
        <v>31.414314999999998</v>
      </c>
      <c r="E15" s="78">
        <f>IF(B15="","",PPMT($E$11/12,B15,2,-$E$8,1150,0))</f>
        <v>2725.2974186307524</v>
      </c>
      <c r="F15" s="78">
        <f>IF(B15="","",SUM(D15:E15))</f>
        <v>2756.7117336307524</v>
      </c>
      <c r="G15" s="65">
        <f>IF(B15="","",SUM(C15)-SUM(E15))</f>
        <v>3888.2425813692475</v>
      </c>
      <c r="K15" s="80"/>
      <c r="L15" s="80"/>
      <c r="M15" s="81"/>
    </row>
    <row r="16" spans="1:16" x14ac:dyDescent="0.25">
      <c r="A16" s="76">
        <f>IF(B16="","",EDATE(A15,1))</f>
        <v>45261</v>
      </c>
      <c r="B16" s="77">
        <f>IF(B15="","",IF(SUM(B15)+1&lt;=$E$7,SUM(B15)+1,""))</f>
        <v>2</v>
      </c>
      <c r="C16" s="65">
        <f>IF(B16="","",G15)</f>
        <v>3888.2425813692475</v>
      </c>
      <c r="D16" s="78">
        <f>IF(B16="","",IPMT($E$11/12,B16,2,-$E$8,1150,0))</f>
        <v>18.469152261503929</v>
      </c>
      <c r="E16" s="78">
        <f>IF(B16="","",PPMT($E$11/12,B16,2,-$E$8,1150,0))</f>
        <v>2738.2425813692485</v>
      </c>
      <c r="F16" s="78">
        <f t="shared" ref="F16" si="0">IF(B16="","",SUM(D16:E16))</f>
        <v>2756.7117336307524</v>
      </c>
      <c r="G16" s="65">
        <f t="shared" ref="G16:G79" si="1">IF(B16="","",SUM(C16)-SUM(E16))</f>
        <v>1149.9999999999991</v>
      </c>
      <c r="K16" s="80"/>
      <c r="L16" s="80"/>
      <c r="M16" s="81"/>
    </row>
    <row r="17" spans="1:13" x14ac:dyDescent="0.25">
      <c r="A17" s="76">
        <f t="shared" ref="A17:A80" si="2">IF(B17="","",EDATE(A16,1))</f>
        <v>45292</v>
      </c>
      <c r="B17" s="77">
        <f t="shared" ref="B17:B80" si="3">IF(B16="","",IF(SUM(B16)+1&lt;=$E$7,SUM(B16)+1,""))</f>
        <v>3</v>
      </c>
      <c r="C17" s="65">
        <f t="shared" ref="C17:C80" si="4">IF(B17="","",G16)</f>
        <v>1149.9999999999991</v>
      </c>
      <c r="D17" s="78">
        <f>IF(B17="","",IPMT($E$11/12,B17-2,$E$7-2,-$C$17,$E$9,0))</f>
        <v>5.4624999999999959</v>
      </c>
      <c r="E17" s="78">
        <f>IF(B17="","",PPMT($E$11/12,B17-2,$E$7-2,-$C$17,$E$9,0))</f>
        <v>227.82535407749486</v>
      </c>
      <c r="F17" s="78">
        <f t="shared" ref="F17:F80" si="5">IF(B17="","",SUM(D17:E17))</f>
        <v>233.28785407749487</v>
      </c>
      <c r="G17" s="65">
        <f t="shared" si="1"/>
        <v>922.17464592250417</v>
      </c>
      <c r="K17" s="80"/>
      <c r="L17" s="80"/>
      <c r="M17" s="81"/>
    </row>
    <row r="18" spans="1:13" x14ac:dyDescent="0.25">
      <c r="A18" s="76">
        <f t="shared" si="2"/>
        <v>45323</v>
      </c>
      <c r="B18" s="77">
        <f t="shared" si="3"/>
        <v>4</v>
      </c>
      <c r="C18" s="65">
        <f t="shared" si="4"/>
        <v>922.17464592250417</v>
      </c>
      <c r="D18" s="78">
        <f t="shared" ref="D18:D81" si="6">IF(B18="","",IPMT($E$11/12,B18-2,$E$7-2,-$C$17,$E$9,0))</f>
        <v>4.380329568131895</v>
      </c>
      <c r="E18" s="78">
        <f t="shared" ref="E18:E81" si="7">IF(B18="","",PPMT($E$11/12,B18-2,$E$7-2,-$C$17,$E$9,0))</f>
        <v>228.90752450936296</v>
      </c>
      <c r="F18" s="78">
        <f t="shared" si="5"/>
        <v>233.28785407749484</v>
      </c>
      <c r="G18" s="65">
        <f t="shared" si="1"/>
        <v>693.26712141314124</v>
      </c>
      <c r="K18" s="80"/>
      <c r="L18" s="80"/>
      <c r="M18" s="81"/>
    </row>
    <row r="19" spans="1:13" x14ac:dyDescent="0.25">
      <c r="A19" s="76">
        <f t="shared" si="2"/>
        <v>45352</v>
      </c>
      <c r="B19" s="77">
        <f t="shared" si="3"/>
        <v>5</v>
      </c>
      <c r="C19" s="65">
        <f t="shared" si="4"/>
        <v>693.26712141314124</v>
      </c>
      <c r="D19" s="78">
        <f t="shared" si="6"/>
        <v>3.2930188267124212</v>
      </c>
      <c r="E19" s="78">
        <f t="shared" si="7"/>
        <v>229.99483525078244</v>
      </c>
      <c r="F19" s="78">
        <f t="shared" si="5"/>
        <v>233.28785407749487</v>
      </c>
      <c r="G19" s="65">
        <f t="shared" si="1"/>
        <v>463.2722861623588</v>
      </c>
      <c r="K19" s="80"/>
      <c r="L19" s="80"/>
      <c r="M19" s="81"/>
    </row>
    <row r="20" spans="1:13" x14ac:dyDescent="0.25">
      <c r="A20" s="76">
        <f t="shared" si="2"/>
        <v>45383</v>
      </c>
      <c r="B20" s="77">
        <f t="shared" si="3"/>
        <v>6</v>
      </c>
      <c r="C20" s="65">
        <f t="shared" si="4"/>
        <v>463.2722861623588</v>
      </c>
      <c r="D20" s="78">
        <f t="shared" si="6"/>
        <v>2.200543359271204</v>
      </c>
      <c r="E20" s="78">
        <f t="shared" si="7"/>
        <v>231.08731071822365</v>
      </c>
      <c r="F20" s="78">
        <f t="shared" si="5"/>
        <v>233.28785407749484</v>
      </c>
      <c r="G20" s="65">
        <f t="shared" si="1"/>
        <v>232.18497544413515</v>
      </c>
      <c r="K20" s="80"/>
      <c r="L20" s="80"/>
      <c r="M20" s="81"/>
    </row>
    <row r="21" spans="1:13" x14ac:dyDescent="0.25">
      <c r="A21" s="76">
        <f t="shared" si="2"/>
        <v>45413</v>
      </c>
      <c r="B21" s="77">
        <f t="shared" si="3"/>
        <v>7</v>
      </c>
      <c r="C21" s="65">
        <f t="shared" si="4"/>
        <v>232.18497544413515</v>
      </c>
      <c r="D21" s="78">
        <f t="shared" si="6"/>
        <v>1.1028786333596421</v>
      </c>
      <c r="E21" s="78">
        <f t="shared" si="7"/>
        <v>232.1849754441352</v>
      </c>
      <c r="F21" s="78">
        <f t="shared" si="5"/>
        <v>233.28785407749484</v>
      </c>
      <c r="G21" s="65">
        <f t="shared" si="1"/>
        <v>-5.6843418860808015E-14</v>
      </c>
      <c r="K21" s="80"/>
      <c r="L21" s="80"/>
      <c r="M21" s="81"/>
    </row>
    <row r="22" spans="1:13" x14ac:dyDescent="0.25">
      <c r="A22" s="76" t="str">
        <f t="shared" si="2"/>
        <v/>
      </c>
      <c r="B22" s="77" t="str">
        <f t="shared" si="3"/>
        <v/>
      </c>
      <c r="C22" s="65" t="str">
        <f t="shared" si="4"/>
        <v/>
      </c>
      <c r="D22" s="78" t="str">
        <f t="shared" si="6"/>
        <v/>
      </c>
      <c r="E22" s="78" t="str">
        <f t="shared" si="7"/>
        <v/>
      </c>
      <c r="F22" s="78" t="str">
        <f t="shared" si="5"/>
        <v/>
      </c>
      <c r="G22" s="65" t="str">
        <f t="shared" si="1"/>
        <v/>
      </c>
      <c r="K22" s="80"/>
      <c r="L22" s="80"/>
      <c r="M22" s="81"/>
    </row>
    <row r="23" spans="1:13" x14ac:dyDescent="0.25">
      <c r="A23" s="76" t="str">
        <f t="shared" si="2"/>
        <v/>
      </c>
      <c r="B23" s="77" t="str">
        <f t="shared" si="3"/>
        <v/>
      </c>
      <c r="C23" s="65" t="str">
        <f t="shared" si="4"/>
        <v/>
      </c>
      <c r="D23" s="78" t="str">
        <f t="shared" si="6"/>
        <v/>
      </c>
      <c r="E23" s="78" t="str">
        <f t="shared" si="7"/>
        <v/>
      </c>
      <c r="F23" s="78" t="str">
        <f t="shared" si="5"/>
        <v/>
      </c>
      <c r="G23" s="65" t="str">
        <f t="shared" si="1"/>
        <v/>
      </c>
      <c r="K23" s="80"/>
      <c r="L23" s="80"/>
      <c r="M23" s="81"/>
    </row>
    <row r="24" spans="1:13" x14ac:dyDescent="0.25">
      <c r="A24" s="76" t="str">
        <f t="shared" si="2"/>
        <v/>
      </c>
      <c r="B24" s="77" t="str">
        <f t="shared" si="3"/>
        <v/>
      </c>
      <c r="C24" s="65" t="str">
        <f t="shared" si="4"/>
        <v/>
      </c>
      <c r="D24" s="78" t="str">
        <f t="shared" si="6"/>
        <v/>
      </c>
      <c r="E24" s="78" t="str">
        <f t="shared" si="7"/>
        <v/>
      </c>
      <c r="F24" s="78" t="str">
        <f t="shared" si="5"/>
        <v/>
      </c>
      <c r="G24" s="65" t="str">
        <f t="shared" si="1"/>
        <v/>
      </c>
      <c r="K24" s="80"/>
      <c r="L24" s="80"/>
      <c r="M24" s="81"/>
    </row>
    <row r="25" spans="1:13" x14ac:dyDescent="0.25">
      <c r="A25" s="76" t="str">
        <f t="shared" si="2"/>
        <v/>
      </c>
      <c r="B25" s="77" t="str">
        <f t="shared" si="3"/>
        <v/>
      </c>
      <c r="C25" s="65" t="str">
        <f t="shared" si="4"/>
        <v/>
      </c>
      <c r="D25" s="78" t="str">
        <f t="shared" si="6"/>
        <v/>
      </c>
      <c r="E25" s="78" t="str">
        <f t="shared" si="7"/>
        <v/>
      </c>
      <c r="F25" s="78" t="str">
        <f t="shared" si="5"/>
        <v/>
      </c>
      <c r="G25" s="65" t="str">
        <f t="shared" si="1"/>
        <v/>
      </c>
    </row>
    <row r="26" spans="1:13" x14ac:dyDescent="0.25">
      <c r="A26" s="76" t="str">
        <f t="shared" si="2"/>
        <v/>
      </c>
      <c r="B26" s="77" t="str">
        <f t="shared" si="3"/>
        <v/>
      </c>
      <c r="C26" s="65" t="str">
        <f t="shared" si="4"/>
        <v/>
      </c>
      <c r="D26" s="78" t="str">
        <f t="shared" si="6"/>
        <v/>
      </c>
      <c r="E26" s="78" t="str">
        <f t="shared" si="7"/>
        <v/>
      </c>
      <c r="F26" s="78" t="str">
        <f t="shared" si="5"/>
        <v/>
      </c>
      <c r="G26" s="65" t="str">
        <f t="shared" si="1"/>
        <v/>
      </c>
    </row>
    <row r="27" spans="1:13" x14ac:dyDescent="0.25">
      <c r="A27" s="76" t="str">
        <f t="shared" si="2"/>
        <v/>
      </c>
      <c r="B27" s="77" t="str">
        <f t="shared" si="3"/>
        <v/>
      </c>
      <c r="C27" s="65" t="str">
        <f t="shared" si="4"/>
        <v/>
      </c>
      <c r="D27" s="78" t="str">
        <f t="shared" si="6"/>
        <v/>
      </c>
      <c r="E27" s="78" t="str">
        <f t="shared" si="7"/>
        <v/>
      </c>
      <c r="F27" s="78" t="str">
        <f t="shared" si="5"/>
        <v/>
      </c>
      <c r="G27" s="65" t="str">
        <f t="shared" si="1"/>
        <v/>
      </c>
    </row>
    <row r="28" spans="1:13" x14ac:dyDescent="0.25">
      <c r="A28" s="76" t="str">
        <f t="shared" si="2"/>
        <v/>
      </c>
      <c r="B28" s="77" t="str">
        <f t="shared" si="3"/>
        <v/>
      </c>
      <c r="C28" s="65" t="str">
        <f t="shared" si="4"/>
        <v/>
      </c>
      <c r="D28" s="78" t="str">
        <f t="shared" si="6"/>
        <v/>
      </c>
      <c r="E28" s="78" t="str">
        <f t="shared" si="7"/>
        <v/>
      </c>
      <c r="F28" s="78" t="str">
        <f t="shared" si="5"/>
        <v/>
      </c>
      <c r="G28" s="65" t="str">
        <f t="shared" si="1"/>
        <v/>
      </c>
    </row>
    <row r="29" spans="1:13" x14ac:dyDescent="0.25">
      <c r="A29" s="76" t="str">
        <f t="shared" si="2"/>
        <v/>
      </c>
      <c r="B29" s="77" t="str">
        <f t="shared" si="3"/>
        <v/>
      </c>
      <c r="C29" s="65" t="str">
        <f t="shared" si="4"/>
        <v/>
      </c>
      <c r="D29" s="78" t="str">
        <f t="shared" si="6"/>
        <v/>
      </c>
      <c r="E29" s="78" t="str">
        <f t="shared" si="7"/>
        <v/>
      </c>
      <c r="F29" s="78" t="str">
        <f t="shared" si="5"/>
        <v/>
      </c>
      <c r="G29" s="65" t="str">
        <f t="shared" si="1"/>
        <v/>
      </c>
    </row>
    <row r="30" spans="1:13" x14ac:dyDescent="0.25">
      <c r="A30" s="76" t="str">
        <f t="shared" si="2"/>
        <v/>
      </c>
      <c r="B30" s="77" t="str">
        <f t="shared" si="3"/>
        <v/>
      </c>
      <c r="C30" s="65" t="str">
        <f t="shared" si="4"/>
        <v/>
      </c>
      <c r="D30" s="78" t="str">
        <f t="shared" si="6"/>
        <v/>
      </c>
      <c r="E30" s="78" t="str">
        <f t="shared" si="7"/>
        <v/>
      </c>
      <c r="F30" s="78" t="str">
        <f t="shared" si="5"/>
        <v/>
      </c>
      <c r="G30" s="65" t="str">
        <f t="shared" si="1"/>
        <v/>
      </c>
    </row>
    <row r="31" spans="1:13" x14ac:dyDescent="0.25">
      <c r="A31" s="76" t="str">
        <f t="shared" si="2"/>
        <v/>
      </c>
      <c r="B31" s="77" t="str">
        <f t="shared" si="3"/>
        <v/>
      </c>
      <c r="C31" s="65" t="str">
        <f t="shared" si="4"/>
        <v/>
      </c>
      <c r="D31" s="78" t="str">
        <f t="shared" si="6"/>
        <v/>
      </c>
      <c r="E31" s="78" t="str">
        <f t="shared" si="7"/>
        <v/>
      </c>
      <c r="F31" s="78" t="str">
        <f t="shared" si="5"/>
        <v/>
      </c>
      <c r="G31" s="65" t="str">
        <f t="shared" si="1"/>
        <v/>
      </c>
    </row>
    <row r="32" spans="1:13" x14ac:dyDescent="0.25">
      <c r="A32" s="76" t="str">
        <f t="shared" si="2"/>
        <v/>
      </c>
      <c r="B32" s="77" t="str">
        <f t="shared" si="3"/>
        <v/>
      </c>
      <c r="C32" s="65" t="str">
        <f t="shared" si="4"/>
        <v/>
      </c>
      <c r="D32" s="78" t="str">
        <f t="shared" si="6"/>
        <v/>
      </c>
      <c r="E32" s="78" t="str">
        <f t="shared" si="7"/>
        <v/>
      </c>
      <c r="F32" s="78" t="str">
        <f t="shared" si="5"/>
        <v/>
      </c>
      <c r="G32" s="65" t="str">
        <f t="shared" si="1"/>
        <v/>
      </c>
    </row>
    <row r="33" spans="1:7" x14ac:dyDescent="0.25">
      <c r="A33" s="76" t="str">
        <f t="shared" si="2"/>
        <v/>
      </c>
      <c r="B33" s="77" t="str">
        <f t="shared" si="3"/>
        <v/>
      </c>
      <c r="C33" s="65" t="str">
        <f t="shared" si="4"/>
        <v/>
      </c>
      <c r="D33" s="78" t="str">
        <f t="shared" si="6"/>
        <v/>
      </c>
      <c r="E33" s="78" t="str">
        <f t="shared" si="7"/>
        <v/>
      </c>
      <c r="F33" s="78" t="str">
        <f t="shared" si="5"/>
        <v/>
      </c>
      <c r="G33" s="65" t="str">
        <f t="shared" si="1"/>
        <v/>
      </c>
    </row>
    <row r="34" spans="1:7" x14ac:dyDescent="0.25">
      <c r="A34" s="76" t="str">
        <f t="shared" si="2"/>
        <v/>
      </c>
      <c r="B34" s="77" t="str">
        <f t="shared" si="3"/>
        <v/>
      </c>
      <c r="C34" s="65" t="str">
        <f t="shared" si="4"/>
        <v/>
      </c>
      <c r="D34" s="78" t="str">
        <f t="shared" si="6"/>
        <v/>
      </c>
      <c r="E34" s="78" t="str">
        <f t="shared" si="7"/>
        <v/>
      </c>
      <c r="F34" s="78" t="str">
        <f t="shared" si="5"/>
        <v/>
      </c>
      <c r="G34" s="65" t="str">
        <f t="shared" si="1"/>
        <v/>
      </c>
    </row>
    <row r="35" spans="1:7" x14ac:dyDescent="0.25">
      <c r="A35" s="76" t="str">
        <f t="shared" si="2"/>
        <v/>
      </c>
      <c r="B35" s="77" t="str">
        <f t="shared" si="3"/>
        <v/>
      </c>
      <c r="C35" s="65" t="str">
        <f t="shared" si="4"/>
        <v/>
      </c>
      <c r="D35" s="78" t="str">
        <f t="shared" si="6"/>
        <v/>
      </c>
      <c r="E35" s="78" t="str">
        <f t="shared" si="7"/>
        <v/>
      </c>
      <c r="F35" s="78" t="str">
        <f t="shared" si="5"/>
        <v/>
      </c>
      <c r="G35" s="65" t="str">
        <f t="shared" si="1"/>
        <v/>
      </c>
    </row>
    <row r="36" spans="1:7" x14ac:dyDescent="0.25">
      <c r="A36" s="76" t="str">
        <f t="shared" si="2"/>
        <v/>
      </c>
      <c r="B36" s="77" t="str">
        <f t="shared" si="3"/>
        <v/>
      </c>
      <c r="C36" s="65" t="str">
        <f t="shared" si="4"/>
        <v/>
      </c>
      <c r="D36" s="78" t="str">
        <f t="shared" si="6"/>
        <v/>
      </c>
      <c r="E36" s="78" t="str">
        <f t="shared" si="7"/>
        <v/>
      </c>
      <c r="F36" s="78" t="str">
        <f t="shared" si="5"/>
        <v/>
      </c>
      <c r="G36" s="65" t="str">
        <f t="shared" si="1"/>
        <v/>
      </c>
    </row>
    <row r="37" spans="1:7" x14ac:dyDescent="0.25">
      <c r="A37" s="76" t="str">
        <f t="shared" si="2"/>
        <v/>
      </c>
      <c r="B37" s="77" t="str">
        <f t="shared" si="3"/>
        <v/>
      </c>
      <c r="C37" s="65" t="str">
        <f t="shared" si="4"/>
        <v/>
      </c>
      <c r="D37" s="78" t="str">
        <f t="shared" si="6"/>
        <v/>
      </c>
      <c r="E37" s="78" t="str">
        <f t="shared" si="7"/>
        <v/>
      </c>
      <c r="F37" s="78" t="str">
        <f t="shared" si="5"/>
        <v/>
      </c>
      <c r="G37" s="65" t="str">
        <f t="shared" si="1"/>
        <v/>
      </c>
    </row>
    <row r="38" spans="1:7" x14ac:dyDescent="0.25">
      <c r="A38" s="76" t="str">
        <f t="shared" si="2"/>
        <v/>
      </c>
      <c r="B38" s="77" t="str">
        <f t="shared" si="3"/>
        <v/>
      </c>
      <c r="C38" s="65" t="str">
        <f t="shared" si="4"/>
        <v/>
      </c>
      <c r="D38" s="78" t="str">
        <f t="shared" si="6"/>
        <v/>
      </c>
      <c r="E38" s="78" t="str">
        <f t="shared" si="7"/>
        <v/>
      </c>
      <c r="F38" s="78" t="str">
        <f t="shared" si="5"/>
        <v/>
      </c>
      <c r="G38" s="65" t="str">
        <f t="shared" si="1"/>
        <v/>
      </c>
    </row>
    <row r="39" spans="1:7" x14ac:dyDescent="0.25">
      <c r="A39" s="76" t="str">
        <f t="shared" si="2"/>
        <v/>
      </c>
      <c r="B39" s="77" t="str">
        <f t="shared" si="3"/>
        <v/>
      </c>
      <c r="C39" s="65" t="str">
        <f t="shared" si="4"/>
        <v/>
      </c>
      <c r="D39" s="78" t="str">
        <f t="shared" si="6"/>
        <v/>
      </c>
      <c r="E39" s="78" t="str">
        <f t="shared" si="7"/>
        <v/>
      </c>
      <c r="F39" s="78" t="str">
        <f t="shared" si="5"/>
        <v/>
      </c>
      <c r="G39" s="65" t="str">
        <f t="shared" si="1"/>
        <v/>
      </c>
    </row>
    <row r="40" spans="1:7" x14ac:dyDescent="0.25">
      <c r="A40" s="76" t="str">
        <f t="shared" si="2"/>
        <v/>
      </c>
      <c r="B40" s="77" t="str">
        <f t="shared" si="3"/>
        <v/>
      </c>
      <c r="C40" s="65" t="str">
        <f t="shared" si="4"/>
        <v/>
      </c>
      <c r="D40" s="78" t="str">
        <f t="shared" si="6"/>
        <v/>
      </c>
      <c r="E40" s="78" t="str">
        <f t="shared" si="7"/>
        <v/>
      </c>
      <c r="F40" s="78" t="str">
        <f t="shared" si="5"/>
        <v/>
      </c>
      <c r="G40" s="65" t="str">
        <f t="shared" si="1"/>
        <v/>
      </c>
    </row>
    <row r="41" spans="1:7" x14ac:dyDescent="0.25">
      <c r="A41" s="76" t="str">
        <f t="shared" si="2"/>
        <v/>
      </c>
      <c r="B41" s="77" t="str">
        <f t="shared" si="3"/>
        <v/>
      </c>
      <c r="C41" s="65" t="str">
        <f t="shared" si="4"/>
        <v/>
      </c>
      <c r="D41" s="78" t="str">
        <f t="shared" si="6"/>
        <v/>
      </c>
      <c r="E41" s="78" t="str">
        <f t="shared" si="7"/>
        <v/>
      </c>
      <c r="F41" s="78" t="str">
        <f t="shared" si="5"/>
        <v/>
      </c>
      <c r="G41" s="65" t="str">
        <f t="shared" si="1"/>
        <v/>
      </c>
    </row>
    <row r="42" spans="1:7" x14ac:dyDescent="0.25">
      <c r="A42" s="76" t="str">
        <f t="shared" si="2"/>
        <v/>
      </c>
      <c r="B42" s="77" t="str">
        <f t="shared" si="3"/>
        <v/>
      </c>
      <c r="C42" s="65" t="str">
        <f t="shared" si="4"/>
        <v/>
      </c>
      <c r="D42" s="78" t="str">
        <f t="shared" si="6"/>
        <v/>
      </c>
      <c r="E42" s="78" t="str">
        <f t="shared" si="7"/>
        <v/>
      </c>
      <c r="F42" s="78" t="str">
        <f t="shared" si="5"/>
        <v/>
      </c>
      <c r="G42" s="65" t="str">
        <f t="shared" si="1"/>
        <v/>
      </c>
    </row>
    <row r="43" spans="1:7" x14ac:dyDescent="0.25">
      <c r="A43" s="76" t="str">
        <f t="shared" si="2"/>
        <v/>
      </c>
      <c r="B43" s="77" t="str">
        <f t="shared" si="3"/>
        <v/>
      </c>
      <c r="C43" s="65" t="str">
        <f t="shared" si="4"/>
        <v/>
      </c>
      <c r="D43" s="78" t="str">
        <f t="shared" si="6"/>
        <v/>
      </c>
      <c r="E43" s="78" t="str">
        <f t="shared" si="7"/>
        <v/>
      </c>
      <c r="F43" s="78" t="str">
        <f t="shared" si="5"/>
        <v/>
      </c>
      <c r="G43" s="65" t="str">
        <f t="shared" si="1"/>
        <v/>
      </c>
    </row>
    <row r="44" spans="1:7" x14ac:dyDescent="0.25">
      <c r="A44" s="76" t="str">
        <f t="shared" si="2"/>
        <v/>
      </c>
      <c r="B44" s="77" t="str">
        <f t="shared" si="3"/>
        <v/>
      </c>
      <c r="C44" s="65" t="str">
        <f t="shared" si="4"/>
        <v/>
      </c>
      <c r="D44" s="78" t="str">
        <f t="shared" si="6"/>
        <v/>
      </c>
      <c r="E44" s="78" t="str">
        <f t="shared" si="7"/>
        <v/>
      </c>
      <c r="F44" s="78" t="str">
        <f t="shared" si="5"/>
        <v/>
      </c>
      <c r="G44" s="65" t="str">
        <f t="shared" si="1"/>
        <v/>
      </c>
    </row>
    <row r="45" spans="1:7" x14ac:dyDescent="0.25">
      <c r="A45" s="76" t="str">
        <f t="shared" si="2"/>
        <v/>
      </c>
      <c r="B45" s="77" t="str">
        <f t="shared" si="3"/>
        <v/>
      </c>
      <c r="C45" s="65" t="str">
        <f t="shared" si="4"/>
        <v/>
      </c>
      <c r="D45" s="78" t="str">
        <f t="shared" si="6"/>
        <v/>
      </c>
      <c r="E45" s="78" t="str">
        <f t="shared" si="7"/>
        <v/>
      </c>
      <c r="F45" s="78" t="str">
        <f t="shared" si="5"/>
        <v/>
      </c>
      <c r="G45" s="65" t="str">
        <f t="shared" si="1"/>
        <v/>
      </c>
    </row>
    <row r="46" spans="1:7" x14ac:dyDescent="0.25">
      <c r="A46" s="76" t="str">
        <f t="shared" si="2"/>
        <v/>
      </c>
      <c r="B46" s="77" t="str">
        <f t="shared" si="3"/>
        <v/>
      </c>
      <c r="C46" s="65" t="str">
        <f t="shared" si="4"/>
        <v/>
      </c>
      <c r="D46" s="78" t="str">
        <f t="shared" si="6"/>
        <v/>
      </c>
      <c r="E46" s="78" t="str">
        <f t="shared" si="7"/>
        <v/>
      </c>
      <c r="F46" s="78" t="str">
        <f t="shared" si="5"/>
        <v/>
      </c>
      <c r="G46" s="65" t="str">
        <f t="shared" si="1"/>
        <v/>
      </c>
    </row>
    <row r="47" spans="1:7" x14ac:dyDescent="0.25">
      <c r="A47" s="76" t="str">
        <f t="shared" si="2"/>
        <v/>
      </c>
      <c r="B47" s="77" t="str">
        <f t="shared" si="3"/>
        <v/>
      </c>
      <c r="C47" s="65" t="str">
        <f t="shared" si="4"/>
        <v/>
      </c>
      <c r="D47" s="78" t="str">
        <f t="shared" si="6"/>
        <v/>
      </c>
      <c r="E47" s="78" t="str">
        <f t="shared" si="7"/>
        <v/>
      </c>
      <c r="F47" s="78" t="str">
        <f t="shared" si="5"/>
        <v/>
      </c>
      <c r="G47" s="65" t="str">
        <f t="shared" si="1"/>
        <v/>
      </c>
    </row>
    <row r="48" spans="1:7" x14ac:dyDescent="0.25">
      <c r="A48" s="76" t="str">
        <f t="shared" si="2"/>
        <v/>
      </c>
      <c r="B48" s="77" t="str">
        <f t="shared" si="3"/>
        <v/>
      </c>
      <c r="C48" s="65" t="str">
        <f t="shared" si="4"/>
        <v/>
      </c>
      <c r="D48" s="78" t="str">
        <f t="shared" si="6"/>
        <v/>
      </c>
      <c r="E48" s="78" t="str">
        <f t="shared" si="7"/>
        <v/>
      </c>
      <c r="F48" s="78" t="str">
        <f t="shared" si="5"/>
        <v/>
      </c>
      <c r="G48" s="65" t="str">
        <f t="shared" si="1"/>
        <v/>
      </c>
    </row>
    <row r="49" spans="1:7" x14ac:dyDescent="0.25">
      <c r="A49" s="76" t="str">
        <f t="shared" si="2"/>
        <v/>
      </c>
      <c r="B49" s="77" t="str">
        <f t="shared" si="3"/>
        <v/>
      </c>
      <c r="C49" s="65" t="str">
        <f t="shared" si="4"/>
        <v/>
      </c>
      <c r="D49" s="78" t="str">
        <f t="shared" si="6"/>
        <v/>
      </c>
      <c r="E49" s="78" t="str">
        <f t="shared" si="7"/>
        <v/>
      </c>
      <c r="F49" s="78" t="str">
        <f t="shared" si="5"/>
        <v/>
      </c>
      <c r="G49" s="65" t="str">
        <f t="shared" si="1"/>
        <v/>
      </c>
    </row>
    <row r="50" spans="1:7" x14ac:dyDescent="0.25">
      <c r="A50" s="76" t="str">
        <f t="shared" si="2"/>
        <v/>
      </c>
      <c r="B50" s="77" t="str">
        <f t="shared" si="3"/>
        <v/>
      </c>
      <c r="C50" s="65" t="str">
        <f t="shared" si="4"/>
        <v/>
      </c>
      <c r="D50" s="78" t="str">
        <f t="shared" si="6"/>
        <v/>
      </c>
      <c r="E50" s="78" t="str">
        <f t="shared" si="7"/>
        <v/>
      </c>
      <c r="F50" s="78" t="str">
        <f t="shared" si="5"/>
        <v/>
      </c>
      <c r="G50" s="65" t="str">
        <f t="shared" si="1"/>
        <v/>
      </c>
    </row>
    <row r="51" spans="1:7" x14ac:dyDescent="0.25">
      <c r="A51" s="76" t="str">
        <f t="shared" si="2"/>
        <v/>
      </c>
      <c r="B51" s="77" t="str">
        <f t="shared" si="3"/>
        <v/>
      </c>
      <c r="C51" s="65" t="str">
        <f t="shared" si="4"/>
        <v/>
      </c>
      <c r="D51" s="78" t="str">
        <f t="shared" si="6"/>
        <v/>
      </c>
      <c r="E51" s="78" t="str">
        <f t="shared" si="7"/>
        <v/>
      </c>
      <c r="F51" s="78" t="str">
        <f t="shared" si="5"/>
        <v/>
      </c>
      <c r="G51" s="65" t="str">
        <f t="shared" si="1"/>
        <v/>
      </c>
    </row>
    <row r="52" spans="1:7" x14ac:dyDescent="0.25">
      <c r="A52" s="76" t="str">
        <f t="shared" si="2"/>
        <v/>
      </c>
      <c r="B52" s="77" t="str">
        <f t="shared" si="3"/>
        <v/>
      </c>
      <c r="C52" s="65" t="str">
        <f t="shared" si="4"/>
        <v/>
      </c>
      <c r="D52" s="78" t="str">
        <f t="shared" si="6"/>
        <v/>
      </c>
      <c r="E52" s="78" t="str">
        <f t="shared" si="7"/>
        <v/>
      </c>
      <c r="F52" s="78" t="str">
        <f t="shared" si="5"/>
        <v/>
      </c>
      <c r="G52" s="65" t="str">
        <f t="shared" si="1"/>
        <v/>
      </c>
    </row>
    <row r="53" spans="1:7" x14ac:dyDescent="0.25">
      <c r="A53" s="76" t="str">
        <f t="shared" si="2"/>
        <v/>
      </c>
      <c r="B53" s="77" t="str">
        <f t="shared" si="3"/>
        <v/>
      </c>
      <c r="C53" s="65" t="str">
        <f t="shared" si="4"/>
        <v/>
      </c>
      <c r="D53" s="78" t="str">
        <f t="shared" si="6"/>
        <v/>
      </c>
      <c r="E53" s="78" t="str">
        <f t="shared" si="7"/>
        <v/>
      </c>
      <c r="F53" s="78" t="str">
        <f t="shared" si="5"/>
        <v/>
      </c>
      <c r="G53" s="65" t="str">
        <f t="shared" si="1"/>
        <v/>
      </c>
    </row>
    <row r="54" spans="1:7" x14ac:dyDescent="0.25">
      <c r="A54" s="76" t="str">
        <f t="shared" si="2"/>
        <v/>
      </c>
      <c r="B54" s="77" t="str">
        <f t="shared" si="3"/>
        <v/>
      </c>
      <c r="C54" s="65" t="str">
        <f t="shared" si="4"/>
        <v/>
      </c>
      <c r="D54" s="78" t="str">
        <f t="shared" si="6"/>
        <v/>
      </c>
      <c r="E54" s="78" t="str">
        <f t="shared" si="7"/>
        <v/>
      </c>
      <c r="F54" s="78" t="str">
        <f t="shared" si="5"/>
        <v/>
      </c>
      <c r="G54" s="65" t="str">
        <f t="shared" si="1"/>
        <v/>
      </c>
    </row>
    <row r="55" spans="1:7" x14ac:dyDescent="0.25">
      <c r="A55" s="76" t="str">
        <f t="shared" si="2"/>
        <v/>
      </c>
      <c r="B55" s="77" t="str">
        <f t="shared" si="3"/>
        <v/>
      </c>
      <c r="C55" s="65" t="str">
        <f t="shared" si="4"/>
        <v/>
      </c>
      <c r="D55" s="78" t="str">
        <f t="shared" si="6"/>
        <v/>
      </c>
      <c r="E55" s="78" t="str">
        <f t="shared" si="7"/>
        <v/>
      </c>
      <c r="F55" s="78" t="str">
        <f t="shared" si="5"/>
        <v/>
      </c>
      <c r="G55" s="65" t="str">
        <f t="shared" si="1"/>
        <v/>
      </c>
    </row>
    <row r="56" spans="1:7" x14ac:dyDescent="0.25">
      <c r="A56" s="76" t="str">
        <f t="shared" si="2"/>
        <v/>
      </c>
      <c r="B56" s="77" t="str">
        <f t="shared" si="3"/>
        <v/>
      </c>
      <c r="C56" s="65" t="str">
        <f t="shared" si="4"/>
        <v/>
      </c>
      <c r="D56" s="78" t="str">
        <f t="shared" si="6"/>
        <v/>
      </c>
      <c r="E56" s="78" t="str">
        <f t="shared" si="7"/>
        <v/>
      </c>
      <c r="F56" s="78" t="str">
        <f t="shared" si="5"/>
        <v/>
      </c>
      <c r="G56" s="65" t="str">
        <f t="shared" si="1"/>
        <v/>
      </c>
    </row>
    <row r="57" spans="1:7" x14ac:dyDescent="0.25">
      <c r="A57" s="76" t="str">
        <f t="shared" si="2"/>
        <v/>
      </c>
      <c r="B57" s="77" t="str">
        <f t="shared" si="3"/>
        <v/>
      </c>
      <c r="C57" s="65" t="str">
        <f t="shared" si="4"/>
        <v/>
      </c>
      <c r="D57" s="78" t="str">
        <f t="shared" si="6"/>
        <v/>
      </c>
      <c r="E57" s="78" t="str">
        <f t="shared" si="7"/>
        <v/>
      </c>
      <c r="F57" s="78" t="str">
        <f t="shared" si="5"/>
        <v/>
      </c>
      <c r="G57" s="65" t="str">
        <f t="shared" si="1"/>
        <v/>
      </c>
    </row>
    <row r="58" spans="1:7" x14ac:dyDescent="0.25">
      <c r="A58" s="76" t="str">
        <f t="shared" si="2"/>
        <v/>
      </c>
      <c r="B58" s="77" t="str">
        <f t="shared" si="3"/>
        <v/>
      </c>
      <c r="C58" s="65" t="str">
        <f t="shared" si="4"/>
        <v/>
      </c>
      <c r="D58" s="78" t="str">
        <f t="shared" si="6"/>
        <v/>
      </c>
      <c r="E58" s="78" t="str">
        <f t="shared" si="7"/>
        <v/>
      </c>
      <c r="F58" s="78" t="str">
        <f t="shared" si="5"/>
        <v/>
      </c>
      <c r="G58" s="65" t="str">
        <f t="shared" si="1"/>
        <v/>
      </c>
    </row>
    <row r="59" spans="1:7" x14ac:dyDescent="0.25">
      <c r="A59" s="76" t="str">
        <f t="shared" si="2"/>
        <v/>
      </c>
      <c r="B59" s="77" t="str">
        <f t="shared" si="3"/>
        <v/>
      </c>
      <c r="C59" s="65" t="str">
        <f t="shared" si="4"/>
        <v/>
      </c>
      <c r="D59" s="78" t="str">
        <f t="shared" si="6"/>
        <v/>
      </c>
      <c r="E59" s="78" t="str">
        <f t="shared" si="7"/>
        <v/>
      </c>
      <c r="F59" s="78" t="str">
        <f t="shared" si="5"/>
        <v/>
      </c>
      <c r="G59" s="65" t="str">
        <f t="shared" si="1"/>
        <v/>
      </c>
    </row>
    <row r="60" spans="1:7" x14ac:dyDescent="0.25">
      <c r="A60" s="76" t="str">
        <f t="shared" si="2"/>
        <v/>
      </c>
      <c r="B60" s="77" t="str">
        <f t="shared" si="3"/>
        <v/>
      </c>
      <c r="C60" s="65" t="str">
        <f t="shared" si="4"/>
        <v/>
      </c>
      <c r="D60" s="78" t="str">
        <f t="shared" si="6"/>
        <v/>
      </c>
      <c r="E60" s="78" t="str">
        <f t="shared" si="7"/>
        <v/>
      </c>
      <c r="F60" s="78" t="str">
        <f t="shared" si="5"/>
        <v/>
      </c>
      <c r="G60" s="65" t="str">
        <f t="shared" si="1"/>
        <v/>
      </c>
    </row>
    <row r="61" spans="1:7" x14ac:dyDescent="0.25">
      <c r="A61" s="76" t="str">
        <f t="shared" si="2"/>
        <v/>
      </c>
      <c r="B61" s="77" t="str">
        <f t="shared" si="3"/>
        <v/>
      </c>
      <c r="C61" s="65" t="str">
        <f t="shared" si="4"/>
        <v/>
      </c>
      <c r="D61" s="78" t="str">
        <f t="shared" si="6"/>
        <v/>
      </c>
      <c r="E61" s="78" t="str">
        <f t="shared" si="7"/>
        <v/>
      </c>
      <c r="F61" s="78" t="str">
        <f t="shared" si="5"/>
        <v/>
      </c>
      <c r="G61" s="65" t="str">
        <f t="shared" si="1"/>
        <v/>
      </c>
    </row>
    <row r="62" spans="1:7" x14ac:dyDescent="0.25">
      <c r="A62" s="76" t="str">
        <f t="shared" si="2"/>
        <v/>
      </c>
      <c r="B62" s="77" t="str">
        <f t="shared" si="3"/>
        <v/>
      </c>
      <c r="C62" s="65" t="str">
        <f t="shared" si="4"/>
        <v/>
      </c>
      <c r="D62" s="78" t="str">
        <f t="shared" si="6"/>
        <v/>
      </c>
      <c r="E62" s="78" t="str">
        <f t="shared" si="7"/>
        <v/>
      </c>
      <c r="F62" s="78" t="str">
        <f t="shared" si="5"/>
        <v/>
      </c>
      <c r="G62" s="65" t="str">
        <f t="shared" si="1"/>
        <v/>
      </c>
    </row>
    <row r="63" spans="1:7" x14ac:dyDescent="0.25">
      <c r="A63" s="76" t="str">
        <f t="shared" si="2"/>
        <v/>
      </c>
      <c r="B63" s="77" t="str">
        <f t="shared" si="3"/>
        <v/>
      </c>
      <c r="C63" s="65" t="str">
        <f t="shared" si="4"/>
        <v/>
      </c>
      <c r="D63" s="78" t="str">
        <f t="shared" si="6"/>
        <v/>
      </c>
      <c r="E63" s="78" t="str">
        <f t="shared" si="7"/>
        <v/>
      </c>
      <c r="F63" s="78" t="str">
        <f t="shared" si="5"/>
        <v/>
      </c>
      <c r="G63" s="65" t="str">
        <f t="shared" si="1"/>
        <v/>
      </c>
    </row>
    <row r="64" spans="1:7" x14ac:dyDescent="0.25">
      <c r="A64" s="76" t="str">
        <f t="shared" si="2"/>
        <v/>
      </c>
      <c r="B64" s="77" t="str">
        <f t="shared" si="3"/>
        <v/>
      </c>
      <c r="C64" s="65" t="str">
        <f t="shared" si="4"/>
        <v/>
      </c>
      <c r="D64" s="78" t="str">
        <f t="shared" si="6"/>
        <v/>
      </c>
      <c r="E64" s="78" t="str">
        <f t="shared" si="7"/>
        <v/>
      </c>
      <c r="F64" s="78" t="str">
        <f t="shared" si="5"/>
        <v/>
      </c>
      <c r="G64" s="65" t="str">
        <f t="shared" si="1"/>
        <v/>
      </c>
    </row>
    <row r="65" spans="1:7" x14ac:dyDescent="0.25">
      <c r="A65" s="76" t="str">
        <f t="shared" si="2"/>
        <v/>
      </c>
      <c r="B65" s="77" t="str">
        <f t="shared" si="3"/>
        <v/>
      </c>
      <c r="C65" s="65" t="str">
        <f t="shared" si="4"/>
        <v/>
      </c>
      <c r="D65" s="78" t="str">
        <f t="shared" si="6"/>
        <v/>
      </c>
      <c r="E65" s="78" t="str">
        <f t="shared" si="7"/>
        <v/>
      </c>
      <c r="F65" s="78" t="str">
        <f t="shared" si="5"/>
        <v/>
      </c>
      <c r="G65" s="65" t="str">
        <f t="shared" si="1"/>
        <v/>
      </c>
    </row>
    <row r="66" spans="1:7" x14ac:dyDescent="0.25">
      <c r="A66" s="76" t="str">
        <f t="shared" si="2"/>
        <v/>
      </c>
      <c r="B66" s="77" t="str">
        <f t="shared" si="3"/>
        <v/>
      </c>
      <c r="C66" s="65" t="str">
        <f t="shared" si="4"/>
        <v/>
      </c>
      <c r="D66" s="78" t="str">
        <f t="shared" si="6"/>
        <v/>
      </c>
      <c r="E66" s="78" t="str">
        <f t="shared" si="7"/>
        <v/>
      </c>
      <c r="F66" s="78" t="str">
        <f t="shared" si="5"/>
        <v/>
      </c>
      <c r="G66" s="65" t="str">
        <f t="shared" si="1"/>
        <v/>
      </c>
    </row>
    <row r="67" spans="1:7" x14ac:dyDescent="0.25">
      <c r="A67" s="76" t="str">
        <f t="shared" si="2"/>
        <v/>
      </c>
      <c r="B67" s="77" t="str">
        <f t="shared" si="3"/>
        <v/>
      </c>
      <c r="C67" s="65" t="str">
        <f t="shared" si="4"/>
        <v/>
      </c>
      <c r="D67" s="78" t="str">
        <f t="shared" si="6"/>
        <v/>
      </c>
      <c r="E67" s="78" t="str">
        <f t="shared" si="7"/>
        <v/>
      </c>
      <c r="F67" s="78" t="str">
        <f t="shared" si="5"/>
        <v/>
      </c>
      <c r="G67" s="65" t="str">
        <f t="shared" si="1"/>
        <v/>
      </c>
    </row>
    <row r="68" spans="1:7" x14ac:dyDescent="0.25">
      <c r="A68" s="76" t="str">
        <f t="shared" si="2"/>
        <v/>
      </c>
      <c r="B68" s="77" t="str">
        <f t="shared" si="3"/>
        <v/>
      </c>
      <c r="C68" s="65" t="str">
        <f t="shared" si="4"/>
        <v/>
      </c>
      <c r="D68" s="78" t="str">
        <f t="shared" si="6"/>
        <v/>
      </c>
      <c r="E68" s="78" t="str">
        <f t="shared" si="7"/>
        <v/>
      </c>
      <c r="F68" s="78" t="str">
        <f t="shared" si="5"/>
        <v/>
      </c>
      <c r="G68" s="65" t="str">
        <f t="shared" si="1"/>
        <v/>
      </c>
    </row>
    <row r="69" spans="1:7" x14ac:dyDescent="0.25">
      <c r="A69" s="76" t="str">
        <f t="shared" si="2"/>
        <v/>
      </c>
      <c r="B69" s="77" t="str">
        <f t="shared" si="3"/>
        <v/>
      </c>
      <c r="C69" s="65" t="str">
        <f t="shared" si="4"/>
        <v/>
      </c>
      <c r="D69" s="78" t="str">
        <f t="shared" si="6"/>
        <v/>
      </c>
      <c r="E69" s="78" t="str">
        <f t="shared" si="7"/>
        <v/>
      </c>
      <c r="F69" s="78" t="str">
        <f t="shared" si="5"/>
        <v/>
      </c>
      <c r="G69" s="65" t="str">
        <f t="shared" si="1"/>
        <v/>
      </c>
    </row>
    <row r="70" spans="1:7" x14ac:dyDescent="0.25">
      <c r="A70" s="76" t="str">
        <f t="shared" si="2"/>
        <v/>
      </c>
      <c r="B70" s="77" t="str">
        <f t="shared" si="3"/>
        <v/>
      </c>
      <c r="C70" s="65" t="str">
        <f t="shared" si="4"/>
        <v/>
      </c>
      <c r="D70" s="78" t="str">
        <f t="shared" si="6"/>
        <v/>
      </c>
      <c r="E70" s="78" t="str">
        <f t="shared" si="7"/>
        <v/>
      </c>
      <c r="F70" s="78" t="str">
        <f t="shared" si="5"/>
        <v/>
      </c>
      <c r="G70" s="65" t="str">
        <f t="shared" si="1"/>
        <v/>
      </c>
    </row>
    <row r="71" spans="1:7" x14ac:dyDescent="0.25">
      <c r="A71" s="76" t="str">
        <f t="shared" si="2"/>
        <v/>
      </c>
      <c r="B71" s="77" t="str">
        <f t="shared" si="3"/>
        <v/>
      </c>
      <c r="C71" s="65" t="str">
        <f t="shared" si="4"/>
        <v/>
      </c>
      <c r="D71" s="78" t="str">
        <f t="shared" si="6"/>
        <v/>
      </c>
      <c r="E71" s="78" t="str">
        <f t="shared" si="7"/>
        <v/>
      </c>
      <c r="F71" s="78" t="str">
        <f t="shared" si="5"/>
        <v/>
      </c>
      <c r="G71" s="65" t="str">
        <f t="shared" si="1"/>
        <v/>
      </c>
    </row>
    <row r="72" spans="1:7" x14ac:dyDescent="0.25">
      <c r="A72" s="76" t="str">
        <f t="shared" si="2"/>
        <v/>
      </c>
      <c r="B72" s="77" t="str">
        <f t="shared" si="3"/>
        <v/>
      </c>
      <c r="C72" s="65" t="str">
        <f t="shared" si="4"/>
        <v/>
      </c>
      <c r="D72" s="78" t="str">
        <f t="shared" si="6"/>
        <v/>
      </c>
      <c r="E72" s="78" t="str">
        <f t="shared" si="7"/>
        <v/>
      </c>
      <c r="F72" s="78" t="str">
        <f t="shared" si="5"/>
        <v/>
      </c>
      <c r="G72" s="65" t="str">
        <f t="shared" si="1"/>
        <v/>
      </c>
    </row>
    <row r="73" spans="1:7" x14ac:dyDescent="0.25">
      <c r="A73" s="76" t="str">
        <f t="shared" si="2"/>
        <v/>
      </c>
      <c r="B73" s="77" t="str">
        <f t="shared" si="3"/>
        <v/>
      </c>
      <c r="C73" s="65" t="str">
        <f t="shared" si="4"/>
        <v/>
      </c>
      <c r="D73" s="78" t="str">
        <f t="shared" si="6"/>
        <v/>
      </c>
      <c r="E73" s="78" t="str">
        <f t="shared" si="7"/>
        <v/>
      </c>
      <c r="F73" s="78" t="str">
        <f t="shared" si="5"/>
        <v/>
      </c>
      <c r="G73" s="65" t="str">
        <f t="shared" si="1"/>
        <v/>
      </c>
    </row>
    <row r="74" spans="1:7" x14ac:dyDescent="0.25">
      <c r="A74" s="76" t="str">
        <f t="shared" si="2"/>
        <v/>
      </c>
      <c r="B74" s="77" t="str">
        <f t="shared" si="3"/>
        <v/>
      </c>
      <c r="C74" s="65" t="str">
        <f t="shared" si="4"/>
        <v/>
      </c>
      <c r="D74" s="78" t="str">
        <f t="shared" si="6"/>
        <v/>
      </c>
      <c r="E74" s="78" t="str">
        <f t="shared" si="7"/>
        <v/>
      </c>
      <c r="F74" s="78" t="str">
        <f t="shared" si="5"/>
        <v/>
      </c>
      <c r="G74" s="65" t="str">
        <f t="shared" si="1"/>
        <v/>
      </c>
    </row>
    <row r="75" spans="1:7" x14ac:dyDescent="0.25">
      <c r="A75" s="76" t="str">
        <f t="shared" si="2"/>
        <v/>
      </c>
      <c r="B75" s="77" t="str">
        <f t="shared" si="3"/>
        <v/>
      </c>
      <c r="C75" s="65" t="str">
        <f t="shared" si="4"/>
        <v/>
      </c>
      <c r="D75" s="78" t="str">
        <f t="shared" si="6"/>
        <v/>
      </c>
      <c r="E75" s="78" t="str">
        <f t="shared" si="7"/>
        <v/>
      </c>
      <c r="F75" s="78" t="str">
        <f t="shared" si="5"/>
        <v/>
      </c>
      <c r="G75" s="65" t="str">
        <f t="shared" si="1"/>
        <v/>
      </c>
    </row>
    <row r="76" spans="1:7" x14ac:dyDescent="0.25">
      <c r="A76" s="76" t="str">
        <f t="shared" si="2"/>
        <v/>
      </c>
      <c r="B76" s="77" t="str">
        <f t="shared" si="3"/>
        <v/>
      </c>
      <c r="C76" s="65" t="str">
        <f t="shared" si="4"/>
        <v/>
      </c>
      <c r="D76" s="78" t="str">
        <f t="shared" si="6"/>
        <v/>
      </c>
      <c r="E76" s="78" t="str">
        <f t="shared" si="7"/>
        <v/>
      </c>
      <c r="F76" s="78" t="str">
        <f t="shared" si="5"/>
        <v/>
      </c>
      <c r="G76" s="65" t="str">
        <f t="shared" si="1"/>
        <v/>
      </c>
    </row>
    <row r="77" spans="1:7" x14ac:dyDescent="0.25">
      <c r="A77" s="76" t="str">
        <f t="shared" si="2"/>
        <v/>
      </c>
      <c r="B77" s="77" t="str">
        <f t="shared" si="3"/>
        <v/>
      </c>
      <c r="C77" s="65" t="str">
        <f t="shared" si="4"/>
        <v/>
      </c>
      <c r="D77" s="78" t="str">
        <f t="shared" si="6"/>
        <v/>
      </c>
      <c r="E77" s="78" t="str">
        <f t="shared" si="7"/>
        <v/>
      </c>
      <c r="F77" s="78" t="str">
        <f t="shared" si="5"/>
        <v/>
      </c>
      <c r="G77" s="65" t="str">
        <f t="shared" si="1"/>
        <v/>
      </c>
    </row>
    <row r="78" spans="1:7" x14ac:dyDescent="0.25">
      <c r="A78" s="76" t="str">
        <f t="shared" si="2"/>
        <v/>
      </c>
      <c r="B78" s="77" t="str">
        <f t="shared" si="3"/>
        <v/>
      </c>
      <c r="C78" s="65" t="str">
        <f t="shared" si="4"/>
        <v/>
      </c>
      <c r="D78" s="78" t="str">
        <f t="shared" si="6"/>
        <v/>
      </c>
      <c r="E78" s="78" t="str">
        <f t="shared" si="7"/>
        <v/>
      </c>
      <c r="F78" s="78" t="str">
        <f t="shared" si="5"/>
        <v/>
      </c>
      <c r="G78" s="65" t="str">
        <f t="shared" si="1"/>
        <v/>
      </c>
    </row>
    <row r="79" spans="1:7" x14ac:dyDescent="0.25">
      <c r="A79" s="76" t="str">
        <f t="shared" si="2"/>
        <v/>
      </c>
      <c r="B79" s="77" t="str">
        <f t="shared" si="3"/>
        <v/>
      </c>
      <c r="C79" s="65" t="str">
        <f t="shared" si="4"/>
        <v/>
      </c>
      <c r="D79" s="78" t="str">
        <f t="shared" si="6"/>
        <v/>
      </c>
      <c r="E79" s="78" t="str">
        <f t="shared" si="7"/>
        <v/>
      </c>
      <c r="F79" s="78" t="str">
        <f t="shared" si="5"/>
        <v/>
      </c>
      <c r="G79" s="65" t="str">
        <f t="shared" si="1"/>
        <v/>
      </c>
    </row>
    <row r="80" spans="1:7" x14ac:dyDescent="0.25">
      <c r="A80" s="76" t="str">
        <f t="shared" si="2"/>
        <v/>
      </c>
      <c r="B80" s="77" t="str">
        <f t="shared" si="3"/>
        <v/>
      </c>
      <c r="C80" s="65" t="str">
        <f t="shared" si="4"/>
        <v/>
      </c>
      <c r="D80" s="78" t="str">
        <f t="shared" si="6"/>
        <v/>
      </c>
      <c r="E80" s="78" t="str">
        <f t="shared" si="7"/>
        <v/>
      </c>
      <c r="F80" s="78" t="str">
        <f t="shared" si="5"/>
        <v/>
      </c>
      <c r="G80" s="65" t="str">
        <f t="shared" ref="G80:G143" si="8">IF(B80="","",SUM(C80)-SUM(E80))</f>
        <v/>
      </c>
    </row>
    <row r="81" spans="1:7" x14ac:dyDescent="0.25">
      <c r="A81" s="76" t="str">
        <f t="shared" ref="A81:A143" si="9">IF(B81="","",EDATE(A80,1))</f>
        <v/>
      </c>
      <c r="B81" s="77" t="str">
        <f t="shared" ref="B81:B143" si="10">IF(B80="","",IF(SUM(B80)+1&lt;=$E$7,SUM(B80)+1,""))</f>
        <v/>
      </c>
      <c r="C81" s="65" t="str">
        <f t="shared" ref="C81:C143" si="11">IF(B81="","",G80)</f>
        <v/>
      </c>
      <c r="D81" s="78" t="str">
        <f t="shared" si="6"/>
        <v/>
      </c>
      <c r="E81" s="78" t="str">
        <f t="shared" si="7"/>
        <v/>
      </c>
      <c r="F81" s="78" t="str">
        <f t="shared" ref="F81:F143" si="12">IF(B81="","",SUM(D81:E81))</f>
        <v/>
      </c>
      <c r="G81" s="65" t="str">
        <f t="shared" si="8"/>
        <v/>
      </c>
    </row>
    <row r="82" spans="1:7" x14ac:dyDescent="0.25">
      <c r="A82" s="76" t="str">
        <f t="shared" si="9"/>
        <v/>
      </c>
      <c r="B82" s="77" t="str">
        <f t="shared" si="10"/>
        <v/>
      </c>
      <c r="C82" s="65" t="str">
        <f t="shared" si="11"/>
        <v/>
      </c>
      <c r="D82" s="78" t="str">
        <f t="shared" ref="D82:D143" si="13">IF(B82="","",IPMT($E$11/12,B82-2,$E$7-2,-$C$17,$E$9,0))</f>
        <v/>
      </c>
      <c r="E82" s="78" t="str">
        <f t="shared" ref="E82:E143" si="14">IF(B82="","",PPMT($E$11/12,B82-2,$E$7-2,-$C$17,$E$9,0))</f>
        <v/>
      </c>
      <c r="F82" s="78" t="str">
        <f t="shared" si="12"/>
        <v/>
      </c>
      <c r="G82" s="65" t="str">
        <f t="shared" si="8"/>
        <v/>
      </c>
    </row>
    <row r="83" spans="1:7" x14ac:dyDescent="0.25">
      <c r="A83" s="76" t="str">
        <f t="shared" si="9"/>
        <v/>
      </c>
      <c r="B83" s="77" t="str">
        <f t="shared" si="10"/>
        <v/>
      </c>
      <c r="C83" s="65" t="str">
        <f t="shared" si="11"/>
        <v/>
      </c>
      <c r="D83" s="78" t="str">
        <f t="shared" si="13"/>
        <v/>
      </c>
      <c r="E83" s="78" t="str">
        <f t="shared" si="14"/>
        <v/>
      </c>
      <c r="F83" s="78" t="str">
        <f t="shared" si="12"/>
        <v/>
      </c>
      <c r="G83" s="65" t="str">
        <f t="shared" si="8"/>
        <v/>
      </c>
    </row>
    <row r="84" spans="1:7" x14ac:dyDescent="0.25">
      <c r="A84" s="76" t="str">
        <f t="shared" si="9"/>
        <v/>
      </c>
      <c r="B84" s="77" t="str">
        <f t="shared" si="10"/>
        <v/>
      </c>
      <c r="C84" s="65" t="str">
        <f t="shared" si="11"/>
        <v/>
      </c>
      <c r="D84" s="78" t="str">
        <f t="shared" si="13"/>
        <v/>
      </c>
      <c r="E84" s="78" t="str">
        <f t="shared" si="14"/>
        <v/>
      </c>
      <c r="F84" s="78" t="str">
        <f t="shared" si="12"/>
        <v/>
      </c>
      <c r="G84" s="65" t="str">
        <f t="shared" si="8"/>
        <v/>
      </c>
    </row>
    <row r="85" spans="1:7" x14ac:dyDescent="0.25">
      <c r="A85" s="76" t="str">
        <f t="shared" si="9"/>
        <v/>
      </c>
      <c r="B85" s="77" t="str">
        <f t="shared" si="10"/>
        <v/>
      </c>
      <c r="C85" s="65" t="str">
        <f t="shared" si="11"/>
        <v/>
      </c>
      <c r="D85" s="78" t="str">
        <f t="shared" si="13"/>
        <v/>
      </c>
      <c r="E85" s="78" t="str">
        <f t="shared" si="14"/>
        <v/>
      </c>
      <c r="F85" s="78" t="str">
        <f t="shared" si="12"/>
        <v/>
      </c>
      <c r="G85" s="65" t="str">
        <f t="shared" si="8"/>
        <v/>
      </c>
    </row>
    <row r="86" spans="1:7" x14ac:dyDescent="0.25">
      <c r="A86" s="76" t="str">
        <f t="shared" si="9"/>
        <v/>
      </c>
      <c r="B86" s="77" t="str">
        <f t="shared" si="10"/>
        <v/>
      </c>
      <c r="C86" s="65" t="str">
        <f t="shared" si="11"/>
        <v/>
      </c>
      <c r="D86" s="78" t="str">
        <f t="shared" si="13"/>
        <v/>
      </c>
      <c r="E86" s="78" t="str">
        <f t="shared" si="14"/>
        <v/>
      </c>
      <c r="F86" s="78" t="str">
        <f t="shared" si="12"/>
        <v/>
      </c>
      <c r="G86" s="65" t="str">
        <f t="shared" si="8"/>
        <v/>
      </c>
    </row>
    <row r="87" spans="1:7" x14ac:dyDescent="0.25">
      <c r="A87" s="76" t="str">
        <f t="shared" si="9"/>
        <v/>
      </c>
      <c r="B87" s="77" t="str">
        <f t="shared" si="10"/>
        <v/>
      </c>
      <c r="C87" s="65" t="str">
        <f t="shared" si="11"/>
        <v/>
      </c>
      <c r="D87" s="78" t="str">
        <f t="shared" si="13"/>
        <v/>
      </c>
      <c r="E87" s="78" t="str">
        <f t="shared" si="14"/>
        <v/>
      </c>
      <c r="F87" s="78" t="str">
        <f t="shared" si="12"/>
        <v/>
      </c>
      <c r="G87" s="65" t="str">
        <f t="shared" si="8"/>
        <v/>
      </c>
    </row>
    <row r="88" spans="1:7" x14ac:dyDescent="0.25">
      <c r="A88" s="76" t="str">
        <f t="shared" si="9"/>
        <v/>
      </c>
      <c r="B88" s="77" t="str">
        <f t="shared" si="10"/>
        <v/>
      </c>
      <c r="C88" s="65" t="str">
        <f t="shared" si="11"/>
        <v/>
      </c>
      <c r="D88" s="78" t="str">
        <f t="shared" si="13"/>
        <v/>
      </c>
      <c r="E88" s="78" t="str">
        <f t="shared" si="14"/>
        <v/>
      </c>
      <c r="F88" s="78" t="str">
        <f t="shared" si="12"/>
        <v/>
      </c>
      <c r="G88" s="65" t="str">
        <f t="shared" si="8"/>
        <v/>
      </c>
    </row>
    <row r="89" spans="1:7" x14ac:dyDescent="0.25">
      <c r="A89" s="76" t="str">
        <f t="shared" si="9"/>
        <v/>
      </c>
      <c r="B89" s="77" t="str">
        <f t="shared" si="10"/>
        <v/>
      </c>
      <c r="C89" s="65" t="str">
        <f t="shared" si="11"/>
        <v/>
      </c>
      <c r="D89" s="78" t="str">
        <f t="shared" si="13"/>
        <v/>
      </c>
      <c r="E89" s="78" t="str">
        <f t="shared" si="14"/>
        <v/>
      </c>
      <c r="F89" s="78" t="str">
        <f t="shared" si="12"/>
        <v/>
      </c>
      <c r="G89" s="65" t="str">
        <f t="shared" si="8"/>
        <v/>
      </c>
    </row>
    <row r="90" spans="1:7" x14ac:dyDescent="0.25">
      <c r="A90" s="76" t="str">
        <f t="shared" si="9"/>
        <v/>
      </c>
      <c r="B90" s="77" t="str">
        <f t="shared" si="10"/>
        <v/>
      </c>
      <c r="C90" s="65" t="str">
        <f t="shared" si="11"/>
        <v/>
      </c>
      <c r="D90" s="78" t="str">
        <f t="shared" si="13"/>
        <v/>
      </c>
      <c r="E90" s="78" t="str">
        <f t="shared" si="14"/>
        <v/>
      </c>
      <c r="F90" s="78" t="str">
        <f t="shared" si="12"/>
        <v/>
      </c>
      <c r="G90" s="65" t="str">
        <f t="shared" si="8"/>
        <v/>
      </c>
    </row>
    <row r="91" spans="1:7" x14ac:dyDescent="0.25">
      <c r="A91" s="76" t="str">
        <f t="shared" si="9"/>
        <v/>
      </c>
      <c r="B91" s="77" t="str">
        <f t="shared" si="10"/>
        <v/>
      </c>
      <c r="C91" s="65" t="str">
        <f t="shared" si="11"/>
        <v/>
      </c>
      <c r="D91" s="78" t="str">
        <f t="shared" si="13"/>
        <v/>
      </c>
      <c r="E91" s="78" t="str">
        <f t="shared" si="14"/>
        <v/>
      </c>
      <c r="F91" s="78" t="str">
        <f t="shared" si="12"/>
        <v/>
      </c>
      <c r="G91" s="65" t="str">
        <f t="shared" si="8"/>
        <v/>
      </c>
    </row>
    <row r="92" spans="1:7" x14ac:dyDescent="0.25">
      <c r="A92" s="76" t="str">
        <f t="shared" si="9"/>
        <v/>
      </c>
      <c r="B92" s="77" t="str">
        <f t="shared" si="10"/>
        <v/>
      </c>
      <c r="C92" s="65" t="str">
        <f t="shared" si="11"/>
        <v/>
      </c>
      <c r="D92" s="78" t="str">
        <f t="shared" si="13"/>
        <v/>
      </c>
      <c r="E92" s="78" t="str">
        <f t="shared" si="14"/>
        <v/>
      </c>
      <c r="F92" s="78" t="str">
        <f t="shared" si="12"/>
        <v/>
      </c>
      <c r="G92" s="65" t="str">
        <f t="shared" si="8"/>
        <v/>
      </c>
    </row>
    <row r="93" spans="1:7" x14ac:dyDescent="0.25">
      <c r="A93" s="76" t="str">
        <f t="shared" si="9"/>
        <v/>
      </c>
      <c r="B93" s="77" t="str">
        <f t="shared" si="10"/>
        <v/>
      </c>
      <c r="C93" s="65" t="str">
        <f t="shared" si="11"/>
        <v/>
      </c>
      <c r="D93" s="78" t="str">
        <f t="shared" si="13"/>
        <v/>
      </c>
      <c r="E93" s="78" t="str">
        <f t="shared" si="14"/>
        <v/>
      </c>
      <c r="F93" s="78" t="str">
        <f t="shared" si="12"/>
        <v/>
      </c>
      <c r="G93" s="65" t="str">
        <f t="shared" si="8"/>
        <v/>
      </c>
    </row>
    <row r="94" spans="1:7" x14ac:dyDescent="0.25">
      <c r="A94" s="76" t="str">
        <f t="shared" si="9"/>
        <v/>
      </c>
      <c r="B94" s="77" t="str">
        <f t="shared" si="10"/>
        <v/>
      </c>
      <c r="C94" s="65" t="str">
        <f t="shared" si="11"/>
        <v/>
      </c>
      <c r="D94" s="78" t="str">
        <f t="shared" si="13"/>
        <v/>
      </c>
      <c r="E94" s="78" t="str">
        <f t="shared" si="14"/>
        <v/>
      </c>
      <c r="F94" s="78" t="str">
        <f t="shared" si="12"/>
        <v/>
      </c>
      <c r="G94" s="65" t="str">
        <f t="shared" si="8"/>
        <v/>
      </c>
    </row>
    <row r="95" spans="1:7" x14ac:dyDescent="0.25">
      <c r="A95" s="76" t="str">
        <f t="shared" si="9"/>
        <v/>
      </c>
      <c r="B95" s="77" t="str">
        <f t="shared" si="10"/>
        <v/>
      </c>
      <c r="C95" s="65" t="str">
        <f t="shared" si="11"/>
        <v/>
      </c>
      <c r="D95" s="78" t="str">
        <f t="shared" si="13"/>
        <v/>
      </c>
      <c r="E95" s="78" t="str">
        <f t="shared" si="14"/>
        <v/>
      </c>
      <c r="F95" s="78" t="str">
        <f t="shared" si="12"/>
        <v/>
      </c>
      <c r="G95" s="65" t="str">
        <f t="shared" si="8"/>
        <v/>
      </c>
    </row>
    <row r="96" spans="1:7" x14ac:dyDescent="0.25">
      <c r="A96" s="76" t="str">
        <f t="shared" si="9"/>
        <v/>
      </c>
      <c r="B96" s="77" t="str">
        <f t="shared" si="10"/>
        <v/>
      </c>
      <c r="C96" s="65" t="str">
        <f t="shared" si="11"/>
        <v/>
      </c>
      <c r="D96" s="78" t="str">
        <f t="shared" si="13"/>
        <v/>
      </c>
      <c r="E96" s="78" t="str">
        <f t="shared" si="14"/>
        <v/>
      </c>
      <c r="F96" s="78" t="str">
        <f t="shared" si="12"/>
        <v/>
      </c>
      <c r="G96" s="65" t="str">
        <f t="shared" si="8"/>
        <v/>
      </c>
    </row>
    <row r="97" spans="1:7" x14ac:dyDescent="0.25">
      <c r="A97" s="76" t="str">
        <f t="shared" si="9"/>
        <v/>
      </c>
      <c r="B97" s="77" t="str">
        <f t="shared" si="10"/>
        <v/>
      </c>
      <c r="C97" s="65" t="str">
        <f t="shared" si="11"/>
        <v/>
      </c>
      <c r="D97" s="78" t="str">
        <f t="shared" si="13"/>
        <v/>
      </c>
      <c r="E97" s="78" t="str">
        <f t="shared" si="14"/>
        <v/>
      </c>
      <c r="F97" s="78" t="str">
        <f t="shared" si="12"/>
        <v/>
      </c>
      <c r="G97" s="65" t="str">
        <f t="shared" si="8"/>
        <v/>
      </c>
    </row>
    <row r="98" spans="1:7" x14ac:dyDescent="0.25">
      <c r="A98" s="76" t="str">
        <f t="shared" si="9"/>
        <v/>
      </c>
      <c r="B98" s="77" t="str">
        <f t="shared" si="10"/>
        <v/>
      </c>
      <c r="C98" s="65" t="str">
        <f t="shared" si="11"/>
        <v/>
      </c>
      <c r="D98" s="78" t="str">
        <f t="shared" si="13"/>
        <v/>
      </c>
      <c r="E98" s="78" t="str">
        <f t="shared" si="14"/>
        <v/>
      </c>
      <c r="F98" s="78" t="str">
        <f t="shared" si="12"/>
        <v/>
      </c>
      <c r="G98" s="65" t="str">
        <f t="shared" si="8"/>
        <v/>
      </c>
    </row>
    <row r="99" spans="1:7" x14ac:dyDescent="0.25">
      <c r="A99" s="76" t="str">
        <f t="shared" si="9"/>
        <v/>
      </c>
      <c r="B99" s="77" t="str">
        <f t="shared" si="10"/>
        <v/>
      </c>
      <c r="C99" s="65" t="str">
        <f t="shared" si="11"/>
        <v/>
      </c>
      <c r="D99" s="78" t="str">
        <f t="shared" si="13"/>
        <v/>
      </c>
      <c r="E99" s="78" t="str">
        <f t="shared" si="14"/>
        <v/>
      </c>
      <c r="F99" s="78" t="str">
        <f t="shared" si="12"/>
        <v/>
      </c>
      <c r="G99" s="65" t="str">
        <f t="shared" si="8"/>
        <v/>
      </c>
    </row>
    <row r="100" spans="1:7" x14ac:dyDescent="0.25">
      <c r="A100" s="76" t="str">
        <f t="shared" si="9"/>
        <v/>
      </c>
      <c r="B100" s="77" t="str">
        <f t="shared" si="10"/>
        <v/>
      </c>
      <c r="C100" s="65" t="str">
        <f t="shared" si="11"/>
        <v/>
      </c>
      <c r="D100" s="78" t="str">
        <f t="shared" si="13"/>
        <v/>
      </c>
      <c r="E100" s="78" t="str">
        <f t="shared" si="14"/>
        <v/>
      </c>
      <c r="F100" s="78" t="str">
        <f t="shared" si="12"/>
        <v/>
      </c>
      <c r="G100" s="65" t="str">
        <f t="shared" si="8"/>
        <v/>
      </c>
    </row>
    <row r="101" spans="1:7" x14ac:dyDescent="0.25">
      <c r="A101" s="76" t="str">
        <f t="shared" si="9"/>
        <v/>
      </c>
      <c r="B101" s="77" t="str">
        <f t="shared" si="10"/>
        <v/>
      </c>
      <c r="C101" s="65" t="str">
        <f t="shared" si="11"/>
        <v/>
      </c>
      <c r="D101" s="78" t="str">
        <f t="shared" si="13"/>
        <v/>
      </c>
      <c r="E101" s="78" t="str">
        <f t="shared" si="14"/>
        <v/>
      </c>
      <c r="F101" s="78" t="str">
        <f t="shared" si="12"/>
        <v/>
      </c>
      <c r="G101" s="65" t="str">
        <f t="shared" si="8"/>
        <v/>
      </c>
    </row>
    <row r="102" spans="1:7" x14ac:dyDescent="0.25">
      <c r="A102" s="76" t="str">
        <f t="shared" si="9"/>
        <v/>
      </c>
      <c r="B102" s="77" t="str">
        <f t="shared" si="10"/>
        <v/>
      </c>
      <c r="C102" s="65" t="str">
        <f t="shared" si="11"/>
        <v/>
      </c>
      <c r="D102" s="78" t="str">
        <f t="shared" si="13"/>
        <v/>
      </c>
      <c r="E102" s="78" t="str">
        <f t="shared" si="14"/>
        <v/>
      </c>
      <c r="F102" s="78" t="str">
        <f t="shared" si="12"/>
        <v/>
      </c>
      <c r="G102" s="65" t="str">
        <f t="shared" si="8"/>
        <v/>
      </c>
    </row>
    <row r="103" spans="1:7" x14ac:dyDescent="0.25">
      <c r="A103" s="76" t="str">
        <f t="shared" si="9"/>
        <v/>
      </c>
      <c r="B103" s="77" t="str">
        <f t="shared" si="10"/>
        <v/>
      </c>
      <c r="C103" s="65" t="str">
        <f t="shared" si="11"/>
        <v/>
      </c>
      <c r="D103" s="78" t="str">
        <f t="shared" si="13"/>
        <v/>
      </c>
      <c r="E103" s="78" t="str">
        <f t="shared" si="14"/>
        <v/>
      </c>
      <c r="F103" s="78" t="str">
        <f t="shared" si="12"/>
        <v/>
      </c>
      <c r="G103" s="65" t="str">
        <f t="shared" si="8"/>
        <v/>
      </c>
    </row>
    <row r="104" spans="1:7" x14ac:dyDescent="0.25">
      <c r="A104" s="76" t="str">
        <f t="shared" si="9"/>
        <v/>
      </c>
      <c r="B104" s="77" t="str">
        <f t="shared" si="10"/>
        <v/>
      </c>
      <c r="C104" s="65" t="str">
        <f t="shared" si="11"/>
        <v/>
      </c>
      <c r="D104" s="78" t="str">
        <f t="shared" si="13"/>
        <v/>
      </c>
      <c r="E104" s="78" t="str">
        <f t="shared" si="14"/>
        <v/>
      </c>
      <c r="F104" s="78" t="str">
        <f t="shared" si="12"/>
        <v/>
      </c>
      <c r="G104" s="65" t="str">
        <f t="shared" si="8"/>
        <v/>
      </c>
    </row>
    <row r="105" spans="1:7" x14ac:dyDescent="0.25">
      <c r="A105" s="76" t="str">
        <f t="shared" si="9"/>
        <v/>
      </c>
      <c r="B105" s="77" t="str">
        <f t="shared" si="10"/>
        <v/>
      </c>
      <c r="C105" s="65" t="str">
        <f t="shared" si="11"/>
        <v/>
      </c>
      <c r="D105" s="78" t="str">
        <f t="shared" si="13"/>
        <v/>
      </c>
      <c r="E105" s="78" t="str">
        <f t="shared" si="14"/>
        <v/>
      </c>
      <c r="F105" s="78" t="str">
        <f t="shared" si="12"/>
        <v/>
      </c>
      <c r="G105" s="65" t="str">
        <f t="shared" si="8"/>
        <v/>
      </c>
    </row>
    <row r="106" spans="1:7" x14ac:dyDescent="0.25">
      <c r="A106" s="76" t="str">
        <f t="shared" si="9"/>
        <v/>
      </c>
      <c r="B106" s="77" t="str">
        <f t="shared" si="10"/>
        <v/>
      </c>
      <c r="C106" s="65" t="str">
        <f t="shared" si="11"/>
        <v/>
      </c>
      <c r="D106" s="78" t="str">
        <f t="shared" si="13"/>
        <v/>
      </c>
      <c r="E106" s="78" t="str">
        <f t="shared" si="14"/>
        <v/>
      </c>
      <c r="F106" s="78" t="str">
        <f t="shared" si="12"/>
        <v/>
      </c>
      <c r="G106" s="65" t="str">
        <f t="shared" si="8"/>
        <v/>
      </c>
    </row>
    <row r="107" spans="1:7" x14ac:dyDescent="0.25">
      <c r="A107" s="76" t="str">
        <f t="shared" si="9"/>
        <v/>
      </c>
      <c r="B107" s="77" t="str">
        <f t="shared" si="10"/>
        <v/>
      </c>
      <c r="C107" s="65" t="str">
        <f t="shared" si="11"/>
        <v/>
      </c>
      <c r="D107" s="78" t="str">
        <f t="shared" si="13"/>
        <v/>
      </c>
      <c r="E107" s="78" t="str">
        <f t="shared" si="14"/>
        <v/>
      </c>
      <c r="F107" s="78" t="str">
        <f t="shared" si="12"/>
        <v/>
      </c>
      <c r="G107" s="65" t="str">
        <f t="shared" si="8"/>
        <v/>
      </c>
    </row>
    <row r="108" spans="1:7" x14ac:dyDescent="0.25">
      <c r="A108" s="76" t="str">
        <f t="shared" si="9"/>
        <v/>
      </c>
      <c r="B108" s="77" t="str">
        <f t="shared" si="10"/>
        <v/>
      </c>
      <c r="C108" s="65" t="str">
        <f t="shared" si="11"/>
        <v/>
      </c>
      <c r="D108" s="78" t="str">
        <f t="shared" si="13"/>
        <v/>
      </c>
      <c r="E108" s="78" t="str">
        <f t="shared" si="14"/>
        <v/>
      </c>
      <c r="F108" s="78" t="str">
        <f t="shared" si="12"/>
        <v/>
      </c>
      <c r="G108" s="65" t="str">
        <f t="shared" si="8"/>
        <v/>
      </c>
    </row>
    <row r="109" spans="1:7" x14ac:dyDescent="0.25">
      <c r="A109" s="76" t="str">
        <f t="shared" si="9"/>
        <v/>
      </c>
      <c r="B109" s="77" t="str">
        <f t="shared" si="10"/>
        <v/>
      </c>
      <c r="C109" s="65" t="str">
        <f t="shared" si="11"/>
        <v/>
      </c>
      <c r="D109" s="78" t="str">
        <f t="shared" si="13"/>
        <v/>
      </c>
      <c r="E109" s="78" t="str">
        <f t="shared" si="14"/>
        <v/>
      </c>
      <c r="F109" s="78" t="str">
        <f t="shared" si="12"/>
        <v/>
      </c>
      <c r="G109" s="65" t="str">
        <f t="shared" si="8"/>
        <v/>
      </c>
    </row>
    <row r="110" spans="1:7" x14ac:dyDescent="0.25">
      <c r="A110" s="76" t="str">
        <f t="shared" si="9"/>
        <v/>
      </c>
      <c r="B110" s="77" t="str">
        <f t="shared" si="10"/>
        <v/>
      </c>
      <c r="C110" s="65" t="str">
        <f t="shared" si="11"/>
        <v/>
      </c>
      <c r="D110" s="78" t="str">
        <f t="shared" si="13"/>
        <v/>
      </c>
      <c r="E110" s="78" t="str">
        <f t="shared" si="14"/>
        <v/>
      </c>
      <c r="F110" s="78" t="str">
        <f t="shared" si="12"/>
        <v/>
      </c>
      <c r="G110" s="65" t="str">
        <f t="shared" si="8"/>
        <v/>
      </c>
    </row>
    <row r="111" spans="1:7" x14ac:dyDescent="0.25">
      <c r="A111" s="76" t="str">
        <f t="shared" si="9"/>
        <v/>
      </c>
      <c r="B111" s="77" t="str">
        <f t="shared" si="10"/>
        <v/>
      </c>
      <c r="C111" s="65" t="str">
        <f t="shared" si="11"/>
        <v/>
      </c>
      <c r="D111" s="78" t="str">
        <f t="shared" si="13"/>
        <v/>
      </c>
      <c r="E111" s="78" t="str">
        <f t="shared" si="14"/>
        <v/>
      </c>
      <c r="F111" s="78" t="str">
        <f t="shared" si="12"/>
        <v/>
      </c>
      <c r="G111" s="65" t="str">
        <f t="shared" si="8"/>
        <v/>
      </c>
    </row>
    <row r="112" spans="1:7" x14ac:dyDescent="0.25">
      <c r="A112" s="76" t="str">
        <f t="shared" si="9"/>
        <v/>
      </c>
      <c r="B112" s="77" t="str">
        <f t="shared" si="10"/>
        <v/>
      </c>
      <c r="C112" s="65" t="str">
        <f t="shared" si="11"/>
        <v/>
      </c>
      <c r="D112" s="78" t="str">
        <f t="shared" si="13"/>
        <v/>
      </c>
      <c r="E112" s="78" t="str">
        <f t="shared" si="14"/>
        <v/>
      </c>
      <c r="F112" s="78" t="str">
        <f t="shared" si="12"/>
        <v/>
      </c>
      <c r="G112" s="65" t="str">
        <f t="shared" si="8"/>
        <v/>
      </c>
    </row>
    <row r="113" spans="1:7" x14ac:dyDescent="0.25">
      <c r="A113" s="76" t="str">
        <f t="shared" si="9"/>
        <v/>
      </c>
      <c r="B113" s="77" t="str">
        <f t="shared" si="10"/>
        <v/>
      </c>
      <c r="C113" s="65" t="str">
        <f t="shared" si="11"/>
        <v/>
      </c>
      <c r="D113" s="78" t="str">
        <f t="shared" si="13"/>
        <v/>
      </c>
      <c r="E113" s="78" t="str">
        <f t="shared" si="14"/>
        <v/>
      </c>
      <c r="F113" s="78" t="str">
        <f t="shared" si="12"/>
        <v/>
      </c>
      <c r="G113" s="65" t="str">
        <f t="shared" si="8"/>
        <v/>
      </c>
    </row>
    <row r="114" spans="1:7" x14ac:dyDescent="0.25">
      <c r="A114" s="76" t="str">
        <f t="shared" si="9"/>
        <v/>
      </c>
      <c r="B114" s="77" t="str">
        <f t="shared" si="10"/>
        <v/>
      </c>
      <c r="C114" s="65" t="str">
        <f t="shared" si="11"/>
        <v/>
      </c>
      <c r="D114" s="78" t="str">
        <f t="shared" si="13"/>
        <v/>
      </c>
      <c r="E114" s="78" t="str">
        <f t="shared" si="14"/>
        <v/>
      </c>
      <c r="F114" s="78" t="str">
        <f t="shared" si="12"/>
        <v/>
      </c>
      <c r="G114" s="65" t="str">
        <f t="shared" si="8"/>
        <v/>
      </c>
    </row>
    <row r="115" spans="1:7" x14ac:dyDescent="0.25">
      <c r="A115" s="76" t="str">
        <f t="shared" si="9"/>
        <v/>
      </c>
      <c r="B115" s="77" t="str">
        <f t="shared" si="10"/>
        <v/>
      </c>
      <c r="C115" s="65" t="str">
        <f t="shared" si="11"/>
        <v/>
      </c>
      <c r="D115" s="78" t="str">
        <f t="shared" si="13"/>
        <v/>
      </c>
      <c r="E115" s="78" t="str">
        <f t="shared" si="14"/>
        <v/>
      </c>
      <c r="F115" s="78" t="str">
        <f t="shared" si="12"/>
        <v/>
      </c>
      <c r="G115" s="65" t="str">
        <f t="shared" si="8"/>
        <v/>
      </c>
    </row>
    <row r="116" spans="1:7" x14ac:dyDescent="0.25">
      <c r="A116" s="76" t="str">
        <f t="shared" si="9"/>
        <v/>
      </c>
      <c r="B116" s="77" t="str">
        <f t="shared" si="10"/>
        <v/>
      </c>
      <c r="C116" s="65" t="str">
        <f t="shared" si="11"/>
        <v/>
      </c>
      <c r="D116" s="78" t="str">
        <f t="shared" si="13"/>
        <v/>
      </c>
      <c r="E116" s="78" t="str">
        <f t="shared" si="14"/>
        <v/>
      </c>
      <c r="F116" s="78" t="str">
        <f t="shared" si="12"/>
        <v/>
      </c>
      <c r="G116" s="65" t="str">
        <f t="shared" si="8"/>
        <v/>
      </c>
    </row>
    <row r="117" spans="1:7" x14ac:dyDescent="0.25">
      <c r="A117" s="76" t="str">
        <f t="shared" si="9"/>
        <v/>
      </c>
      <c r="B117" s="77" t="str">
        <f t="shared" si="10"/>
        <v/>
      </c>
      <c r="C117" s="65" t="str">
        <f t="shared" si="11"/>
        <v/>
      </c>
      <c r="D117" s="78" t="str">
        <f t="shared" si="13"/>
        <v/>
      </c>
      <c r="E117" s="78" t="str">
        <f t="shared" si="14"/>
        <v/>
      </c>
      <c r="F117" s="78" t="str">
        <f t="shared" si="12"/>
        <v/>
      </c>
      <c r="G117" s="65" t="str">
        <f t="shared" si="8"/>
        <v/>
      </c>
    </row>
    <row r="118" spans="1:7" x14ac:dyDescent="0.25">
      <c r="A118" s="76" t="str">
        <f t="shared" si="9"/>
        <v/>
      </c>
      <c r="B118" s="77" t="str">
        <f t="shared" si="10"/>
        <v/>
      </c>
      <c r="C118" s="65" t="str">
        <f t="shared" si="11"/>
        <v/>
      </c>
      <c r="D118" s="78" t="str">
        <f t="shared" si="13"/>
        <v/>
      </c>
      <c r="E118" s="78" t="str">
        <f t="shared" si="14"/>
        <v/>
      </c>
      <c r="F118" s="78" t="str">
        <f t="shared" si="12"/>
        <v/>
      </c>
      <c r="G118" s="65" t="str">
        <f t="shared" si="8"/>
        <v/>
      </c>
    </row>
    <row r="119" spans="1:7" x14ac:dyDescent="0.25">
      <c r="A119" s="76" t="str">
        <f t="shared" si="9"/>
        <v/>
      </c>
      <c r="B119" s="77" t="str">
        <f t="shared" si="10"/>
        <v/>
      </c>
      <c r="C119" s="65" t="str">
        <f t="shared" si="11"/>
        <v/>
      </c>
      <c r="D119" s="78" t="str">
        <f t="shared" si="13"/>
        <v/>
      </c>
      <c r="E119" s="78" t="str">
        <f t="shared" si="14"/>
        <v/>
      </c>
      <c r="F119" s="78" t="str">
        <f t="shared" si="12"/>
        <v/>
      </c>
      <c r="G119" s="65" t="str">
        <f t="shared" si="8"/>
        <v/>
      </c>
    </row>
    <row r="120" spans="1:7" x14ac:dyDescent="0.25">
      <c r="A120" s="76" t="str">
        <f t="shared" si="9"/>
        <v/>
      </c>
      <c r="B120" s="77" t="str">
        <f t="shared" si="10"/>
        <v/>
      </c>
      <c r="C120" s="65" t="str">
        <f t="shared" si="11"/>
        <v/>
      </c>
      <c r="D120" s="78" t="str">
        <f t="shared" si="13"/>
        <v/>
      </c>
      <c r="E120" s="78" t="str">
        <f t="shared" si="14"/>
        <v/>
      </c>
      <c r="F120" s="78" t="str">
        <f t="shared" si="12"/>
        <v/>
      </c>
      <c r="G120" s="65" t="str">
        <f t="shared" si="8"/>
        <v/>
      </c>
    </row>
    <row r="121" spans="1:7" x14ac:dyDescent="0.25">
      <c r="A121" s="76" t="str">
        <f t="shared" si="9"/>
        <v/>
      </c>
      <c r="B121" s="77" t="str">
        <f t="shared" si="10"/>
        <v/>
      </c>
      <c r="C121" s="65" t="str">
        <f t="shared" si="11"/>
        <v/>
      </c>
      <c r="D121" s="78" t="str">
        <f t="shared" si="13"/>
        <v/>
      </c>
      <c r="E121" s="78" t="str">
        <f t="shared" si="14"/>
        <v/>
      </c>
      <c r="F121" s="78" t="str">
        <f t="shared" si="12"/>
        <v/>
      </c>
      <c r="G121" s="65" t="str">
        <f t="shared" si="8"/>
        <v/>
      </c>
    </row>
    <row r="122" spans="1:7" x14ac:dyDescent="0.25">
      <c r="A122" s="76" t="str">
        <f t="shared" si="9"/>
        <v/>
      </c>
      <c r="B122" s="77" t="str">
        <f t="shared" si="10"/>
        <v/>
      </c>
      <c r="C122" s="65" t="str">
        <f t="shared" si="11"/>
        <v/>
      </c>
      <c r="D122" s="78" t="str">
        <f t="shared" si="13"/>
        <v/>
      </c>
      <c r="E122" s="78" t="str">
        <f t="shared" si="14"/>
        <v/>
      </c>
      <c r="F122" s="78" t="str">
        <f t="shared" si="12"/>
        <v/>
      </c>
      <c r="G122" s="65" t="str">
        <f t="shared" si="8"/>
        <v/>
      </c>
    </row>
    <row r="123" spans="1:7" x14ac:dyDescent="0.25">
      <c r="A123" s="76" t="str">
        <f t="shared" si="9"/>
        <v/>
      </c>
      <c r="B123" s="77" t="str">
        <f t="shared" si="10"/>
        <v/>
      </c>
      <c r="C123" s="65" t="str">
        <f t="shared" si="11"/>
        <v/>
      </c>
      <c r="D123" s="78" t="str">
        <f t="shared" si="13"/>
        <v/>
      </c>
      <c r="E123" s="78" t="str">
        <f t="shared" si="14"/>
        <v/>
      </c>
      <c r="F123" s="78" t="str">
        <f t="shared" si="12"/>
        <v/>
      </c>
      <c r="G123" s="65" t="str">
        <f t="shared" si="8"/>
        <v/>
      </c>
    </row>
    <row r="124" spans="1:7" x14ac:dyDescent="0.25">
      <c r="A124" s="76" t="str">
        <f t="shared" si="9"/>
        <v/>
      </c>
      <c r="B124" s="77" t="str">
        <f t="shared" si="10"/>
        <v/>
      </c>
      <c r="C124" s="65" t="str">
        <f t="shared" si="11"/>
        <v/>
      </c>
      <c r="D124" s="78" t="str">
        <f t="shared" si="13"/>
        <v/>
      </c>
      <c r="E124" s="78" t="str">
        <f t="shared" si="14"/>
        <v/>
      </c>
      <c r="F124" s="78" t="str">
        <f t="shared" si="12"/>
        <v/>
      </c>
      <c r="G124" s="65" t="str">
        <f t="shared" si="8"/>
        <v/>
      </c>
    </row>
    <row r="125" spans="1:7" x14ac:dyDescent="0.25">
      <c r="A125" s="76" t="str">
        <f t="shared" si="9"/>
        <v/>
      </c>
      <c r="B125" s="77" t="str">
        <f t="shared" si="10"/>
        <v/>
      </c>
      <c r="C125" s="65" t="str">
        <f t="shared" si="11"/>
        <v/>
      </c>
      <c r="D125" s="78" t="str">
        <f t="shared" si="13"/>
        <v/>
      </c>
      <c r="E125" s="78" t="str">
        <f t="shared" si="14"/>
        <v/>
      </c>
      <c r="F125" s="78" t="str">
        <f t="shared" si="12"/>
        <v/>
      </c>
      <c r="G125" s="65" t="str">
        <f t="shared" si="8"/>
        <v/>
      </c>
    </row>
    <row r="126" spans="1:7" x14ac:dyDescent="0.25">
      <c r="A126" s="76" t="str">
        <f t="shared" si="9"/>
        <v/>
      </c>
      <c r="B126" s="77" t="str">
        <f t="shared" si="10"/>
        <v/>
      </c>
      <c r="C126" s="65" t="str">
        <f t="shared" si="11"/>
        <v/>
      </c>
      <c r="D126" s="78" t="str">
        <f t="shared" si="13"/>
        <v/>
      </c>
      <c r="E126" s="78" t="str">
        <f t="shared" si="14"/>
        <v/>
      </c>
      <c r="F126" s="78" t="str">
        <f t="shared" si="12"/>
        <v/>
      </c>
      <c r="G126" s="65" t="str">
        <f t="shared" si="8"/>
        <v/>
      </c>
    </row>
    <row r="127" spans="1:7" x14ac:dyDescent="0.25">
      <c r="A127" s="76" t="str">
        <f t="shared" si="9"/>
        <v/>
      </c>
      <c r="B127" s="77" t="str">
        <f t="shared" si="10"/>
        <v/>
      </c>
      <c r="C127" s="65" t="str">
        <f t="shared" si="11"/>
        <v/>
      </c>
      <c r="D127" s="78" t="str">
        <f t="shared" si="13"/>
        <v/>
      </c>
      <c r="E127" s="78" t="str">
        <f t="shared" si="14"/>
        <v/>
      </c>
      <c r="F127" s="78" t="str">
        <f t="shared" si="12"/>
        <v/>
      </c>
      <c r="G127" s="65" t="str">
        <f t="shared" si="8"/>
        <v/>
      </c>
    </row>
    <row r="128" spans="1:7" x14ac:dyDescent="0.25">
      <c r="A128" s="76" t="str">
        <f t="shared" si="9"/>
        <v/>
      </c>
      <c r="B128" s="77" t="str">
        <f t="shared" si="10"/>
        <v/>
      </c>
      <c r="C128" s="65" t="str">
        <f t="shared" si="11"/>
        <v/>
      </c>
      <c r="D128" s="78" t="str">
        <f t="shared" si="13"/>
        <v/>
      </c>
      <c r="E128" s="78" t="str">
        <f t="shared" si="14"/>
        <v/>
      </c>
      <c r="F128" s="78" t="str">
        <f t="shared" si="12"/>
        <v/>
      </c>
      <c r="G128" s="65" t="str">
        <f t="shared" si="8"/>
        <v/>
      </c>
    </row>
    <row r="129" spans="1:7" x14ac:dyDescent="0.25">
      <c r="A129" s="76" t="str">
        <f t="shared" si="9"/>
        <v/>
      </c>
      <c r="B129" s="77" t="str">
        <f t="shared" si="10"/>
        <v/>
      </c>
      <c r="C129" s="65" t="str">
        <f t="shared" si="11"/>
        <v/>
      </c>
      <c r="D129" s="78" t="str">
        <f t="shared" si="13"/>
        <v/>
      </c>
      <c r="E129" s="78" t="str">
        <f t="shared" si="14"/>
        <v/>
      </c>
      <c r="F129" s="78" t="str">
        <f t="shared" si="12"/>
        <v/>
      </c>
      <c r="G129" s="65" t="str">
        <f t="shared" si="8"/>
        <v/>
      </c>
    </row>
    <row r="130" spans="1:7" x14ac:dyDescent="0.25">
      <c r="A130" s="76" t="str">
        <f t="shared" si="9"/>
        <v/>
      </c>
      <c r="B130" s="77" t="str">
        <f t="shared" si="10"/>
        <v/>
      </c>
      <c r="C130" s="65" t="str">
        <f t="shared" si="11"/>
        <v/>
      </c>
      <c r="D130" s="78" t="str">
        <f t="shared" si="13"/>
        <v/>
      </c>
      <c r="E130" s="78" t="str">
        <f t="shared" si="14"/>
        <v/>
      </c>
      <c r="F130" s="78" t="str">
        <f t="shared" si="12"/>
        <v/>
      </c>
      <c r="G130" s="65" t="str">
        <f t="shared" si="8"/>
        <v/>
      </c>
    </row>
    <row r="131" spans="1:7" x14ac:dyDescent="0.25">
      <c r="A131" s="76" t="str">
        <f t="shared" si="9"/>
        <v/>
      </c>
      <c r="B131" s="77" t="str">
        <f t="shared" si="10"/>
        <v/>
      </c>
      <c r="C131" s="65" t="str">
        <f t="shared" si="11"/>
        <v/>
      </c>
      <c r="D131" s="78" t="str">
        <f t="shared" si="13"/>
        <v/>
      </c>
      <c r="E131" s="78" t="str">
        <f t="shared" si="14"/>
        <v/>
      </c>
      <c r="F131" s="78" t="str">
        <f t="shared" si="12"/>
        <v/>
      </c>
      <c r="G131" s="65" t="str">
        <f t="shared" si="8"/>
        <v/>
      </c>
    </row>
    <row r="132" spans="1:7" x14ac:dyDescent="0.25">
      <c r="A132" s="76" t="str">
        <f t="shared" si="9"/>
        <v/>
      </c>
      <c r="B132" s="77" t="str">
        <f t="shared" si="10"/>
        <v/>
      </c>
      <c r="C132" s="65" t="str">
        <f t="shared" si="11"/>
        <v/>
      </c>
      <c r="D132" s="78" t="str">
        <f t="shared" si="13"/>
        <v/>
      </c>
      <c r="E132" s="78" t="str">
        <f t="shared" si="14"/>
        <v/>
      </c>
      <c r="F132" s="78" t="str">
        <f t="shared" si="12"/>
        <v/>
      </c>
      <c r="G132" s="65" t="str">
        <f t="shared" si="8"/>
        <v/>
      </c>
    </row>
    <row r="133" spans="1:7" x14ac:dyDescent="0.25">
      <c r="A133" s="76" t="str">
        <f t="shared" si="9"/>
        <v/>
      </c>
      <c r="B133" s="77" t="str">
        <f t="shared" si="10"/>
        <v/>
      </c>
      <c r="C133" s="65" t="str">
        <f t="shared" si="11"/>
        <v/>
      </c>
      <c r="D133" s="78" t="str">
        <f t="shared" si="13"/>
        <v/>
      </c>
      <c r="E133" s="78" t="str">
        <f t="shared" si="14"/>
        <v/>
      </c>
      <c r="F133" s="78" t="str">
        <f t="shared" si="12"/>
        <v/>
      </c>
      <c r="G133" s="65" t="str">
        <f t="shared" si="8"/>
        <v/>
      </c>
    </row>
    <row r="134" spans="1:7" x14ac:dyDescent="0.25">
      <c r="A134" s="76" t="str">
        <f t="shared" si="9"/>
        <v/>
      </c>
      <c r="B134" s="77" t="str">
        <f t="shared" si="10"/>
        <v/>
      </c>
      <c r="C134" s="65" t="str">
        <f t="shared" si="11"/>
        <v/>
      </c>
      <c r="D134" s="78" t="str">
        <f t="shared" si="13"/>
        <v/>
      </c>
      <c r="E134" s="78" t="str">
        <f t="shared" si="14"/>
        <v/>
      </c>
      <c r="F134" s="78" t="str">
        <f t="shared" si="12"/>
        <v/>
      </c>
      <c r="G134" s="65" t="str">
        <f t="shared" si="8"/>
        <v/>
      </c>
    </row>
    <row r="135" spans="1:7" x14ac:dyDescent="0.25">
      <c r="A135" s="76" t="str">
        <f t="shared" si="9"/>
        <v/>
      </c>
      <c r="B135" s="77" t="str">
        <f t="shared" si="10"/>
        <v/>
      </c>
      <c r="C135" s="65" t="str">
        <f t="shared" si="11"/>
        <v/>
      </c>
      <c r="D135" s="78" t="str">
        <f t="shared" si="13"/>
        <v/>
      </c>
      <c r="E135" s="78" t="str">
        <f t="shared" si="14"/>
        <v/>
      </c>
      <c r="F135" s="78" t="str">
        <f t="shared" si="12"/>
        <v/>
      </c>
      <c r="G135" s="65" t="str">
        <f t="shared" si="8"/>
        <v/>
      </c>
    </row>
    <row r="136" spans="1:7" x14ac:dyDescent="0.25">
      <c r="A136" s="76" t="str">
        <f t="shared" si="9"/>
        <v/>
      </c>
      <c r="B136" s="77" t="str">
        <f t="shared" si="10"/>
        <v/>
      </c>
      <c r="C136" s="65" t="str">
        <f t="shared" si="11"/>
        <v/>
      </c>
      <c r="D136" s="78" t="str">
        <f t="shared" si="13"/>
        <v/>
      </c>
      <c r="E136" s="78" t="str">
        <f t="shared" si="14"/>
        <v/>
      </c>
      <c r="F136" s="78" t="str">
        <f t="shared" si="12"/>
        <v/>
      </c>
      <c r="G136" s="65" t="str">
        <f t="shared" si="8"/>
        <v/>
      </c>
    </row>
    <row r="137" spans="1:7" x14ac:dyDescent="0.25">
      <c r="A137" s="76" t="str">
        <f t="shared" si="9"/>
        <v/>
      </c>
      <c r="B137" s="77" t="str">
        <f t="shared" si="10"/>
        <v/>
      </c>
      <c r="C137" s="65" t="str">
        <f t="shared" si="11"/>
        <v/>
      </c>
      <c r="D137" s="78" t="str">
        <f t="shared" si="13"/>
        <v/>
      </c>
      <c r="E137" s="78" t="str">
        <f t="shared" si="14"/>
        <v/>
      </c>
      <c r="F137" s="78" t="str">
        <f t="shared" si="12"/>
        <v/>
      </c>
      <c r="G137" s="65" t="str">
        <f t="shared" si="8"/>
        <v/>
      </c>
    </row>
    <row r="138" spans="1:7" x14ac:dyDescent="0.25">
      <c r="A138" s="76" t="str">
        <f t="shared" si="9"/>
        <v/>
      </c>
      <c r="B138" s="77" t="str">
        <f t="shared" si="10"/>
        <v/>
      </c>
      <c r="C138" s="65" t="str">
        <f t="shared" si="11"/>
        <v/>
      </c>
      <c r="D138" s="78" t="str">
        <f t="shared" si="13"/>
        <v/>
      </c>
      <c r="E138" s="78" t="str">
        <f t="shared" si="14"/>
        <v/>
      </c>
      <c r="F138" s="78" t="str">
        <f t="shared" si="12"/>
        <v/>
      </c>
      <c r="G138" s="65" t="str">
        <f t="shared" si="8"/>
        <v/>
      </c>
    </row>
    <row r="139" spans="1:7" x14ac:dyDescent="0.25">
      <c r="A139" s="76" t="str">
        <f t="shared" si="9"/>
        <v/>
      </c>
      <c r="B139" s="77" t="str">
        <f t="shared" si="10"/>
        <v/>
      </c>
      <c r="C139" s="65" t="str">
        <f t="shared" si="11"/>
        <v/>
      </c>
      <c r="D139" s="78" t="str">
        <f t="shared" si="13"/>
        <v/>
      </c>
      <c r="E139" s="78" t="str">
        <f t="shared" si="14"/>
        <v/>
      </c>
      <c r="F139" s="78" t="str">
        <f t="shared" si="12"/>
        <v/>
      </c>
      <c r="G139" s="65" t="str">
        <f t="shared" si="8"/>
        <v/>
      </c>
    </row>
    <row r="140" spans="1:7" x14ac:dyDescent="0.25">
      <c r="A140" s="76" t="str">
        <f t="shared" si="9"/>
        <v/>
      </c>
      <c r="B140" s="77" t="str">
        <f t="shared" si="10"/>
        <v/>
      </c>
      <c r="C140" s="65" t="str">
        <f t="shared" si="11"/>
        <v/>
      </c>
      <c r="D140" s="78" t="str">
        <f t="shared" si="13"/>
        <v/>
      </c>
      <c r="E140" s="78" t="str">
        <f t="shared" si="14"/>
        <v/>
      </c>
      <c r="F140" s="78" t="str">
        <f t="shared" si="12"/>
        <v/>
      </c>
      <c r="G140" s="65" t="str">
        <f t="shared" si="8"/>
        <v/>
      </c>
    </row>
    <row r="141" spans="1:7" x14ac:dyDescent="0.25">
      <c r="A141" s="76" t="str">
        <f t="shared" si="9"/>
        <v/>
      </c>
      <c r="B141" s="77" t="str">
        <f t="shared" si="10"/>
        <v/>
      </c>
      <c r="C141" s="65" t="str">
        <f t="shared" si="11"/>
        <v/>
      </c>
      <c r="D141" s="78" t="str">
        <f t="shared" si="13"/>
        <v/>
      </c>
      <c r="E141" s="78" t="str">
        <f t="shared" si="14"/>
        <v/>
      </c>
      <c r="F141" s="78" t="str">
        <f t="shared" si="12"/>
        <v/>
      </c>
      <c r="G141" s="65" t="str">
        <f t="shared" si="8"/>
        <v/>
      </c>
    </row>
    <row r="142" spans="1:7" x14ac:dyDescent="0.25">
      <c r="A142" s="76" t="str">
        <f t="shared" si="9"/>
        <v/>
      </c>
      <c r="B142" s="77" t="str">
        <f t="shared" si="10"/>
        <v/>
      </c>
      <c r="C142" s="65" t="str">
        <f t="shared" si="11"/>
        <v/>
      </c>
      <c r="D142" s="78" t="str">
        <f t="shared" si="13"/>
        <v/>
      </c>
      <c r="E142" s="78" t="str">
        <f t="shared" si="14"/>
        <v/>
      </c>
      <c r="F142" s="78" t="str">
        <f t="shared" si="12"/>
        <v/>
      </c>
      <c r="G142" s="65" t="str">
        <f t="shared" si="8"/>
        <v/>
      </c>
    </row>
    <row r="143" spans="1:7" x14ac:dyDescent="0.25">
      <c r="A143" s="76" t="str">
        <f t="shared" si="9"/>
        <v/>
      </c>
      <c r="B143" s="77" t="str">
        <f t="shared" si="10"/>
        <v/>
      </c>
      <c r="C143" s="65" t="str">
        <f t="shared" si="11"/>
        <v/>
      </c>
      <c r="D143" s="78" t="str">
        <f t="shared" si="13"/>
        <v/>
      </c>
      <c r="E143" s="78" t="str">
        <f t="shared" si="14"/>
        <v/>
      </c>
      <c r="F143" s="78" t="str">
        <f t="shared" si="12"/>
        <v/>
      </c>
      <c r="G143" s="65" t="str">
        <f t="shared" si="8"/>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5F25KTUSNP4X-205032580-151981</_dlc_DocId>
    <_dlc_DocIdUrl xmlns="d65e48b5-f38d-431e-9b4f-47403bf4583f">
      <Url>https://rkas.sharepoint.com/Kliendisuhted/_layouts/15/DocIdRedir.aspx?ID=5F25KTUSNP4X-205032580-151981</Url>
      <Description>5F25KTUSNP4X-205032580-151981</Description>
    </_dlc_DocIdUrl>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1D67D0F-5693-4CE9-A8D4-2936ECBF1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77729FE-BABE-49F5-835E-7CA679038E7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(bilansiline)</vt:lpstr>
      <vt:lpstr>Annuiteetgraafik (Lisa 6.1)</vt:lpstr>
      <vt:lpstr>Annuiteetgraafik (Lisa 6.2)</vt:lpstr>
      <vt:lpstr>Annuiteetgraafik PP (lisa 6.3)</vt:lpstr>
      <vt:lpstr>Annuiteetgraafik TS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2024-02-21T11:05:03Z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a44fafba-233c-4486-bdb9-ab920e82eb92</vt:lpwstr>
  </property>
</Properties>
</file>